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190" firstSheet="2" activeTab="2"/>
  </bookViews>
  <sheets>
    <sheet name="tien_so" sheetId="1" state="hidden" r:id="rId1"/>
    <sheet name="Ma tien" sheetId="2" state="hidden" r:id="rId2"/>
    <sheet name="Tong hop" sheetId="3" r:id="rId3"/>
    <sheet name="huong_dan_ky_II_2017_2018" sheetId="4" r:id="rId4"/>
  </sheets>
  <definedNames>
    <definedName name="_xlnm._FilterDatabase" localSheetId="3" hidden="1">'huong_dan_ky_II_2017_2018'!$A$11:$V$268</definedName>
    <definedName name="_xlnm._FilterDatabase" localSheetId="2" hidden="1">'Tong hop'!$A$9:$N$141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'huong_dan_ky_II_2017_2018'!$A$1:$U$337</definedName>
    <definedName name="_xlnm.Print_Area" localSheetId="2">'Tong hop'!$A$1:$N$149</definedName>
    <definedName name="_xlnm.Print_Titles" localSheetId="3">'huong_dan_ky_II_2017_2018'!$8:$9</definedName>
    <definedName name="_xlnm.Print_Titles" localSheetId="2">'Tong hop'!$9:$9</definedName>
    <definedName name="tam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0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<sst xmlns="http://schemas.openxmlformats.org/spreadsheetml/2006/main" count="4354" uniqueCount="1063">
  <si>
    <t>06/HĐTG-HVN-SLTTĐV-TCCB</t>
  </si>
  <si>
    <t>02/HĐTG-HVN-PTN-2018</t>
  </si>
  <si>
    <t>327/QĐ-HVN</t>
  </si>
  <si>
    <t>02/02/2018</t>
  </si>
  <si>
    <t>11/HĐTG-HVN-CHKT</t>
  </si>
  <si>
    <t>09/01/2018</t>
  </si>
  <si>
    <t>256/QĐ-HVN</t>
  </si>
  <si>
    <t>25/01/2018</t>
  </si>
  <si>
    <t>102/HĐTG-HVN-SH</t>
  </si>
  <si>
    <t>107/HĐTG-HVN-SH</t>
  </si>
  <si>
    <t>99/HĐTG-HVN-SH</t>
  </si>
  <si>
    <t>28/02/2018</t>
  </si>
  <si>
    <t>106/HĐTG-HVN-SH</t>
  </si>
  <si>
    <t>11/HĐTG-HVN-CLT-2018</t>
  </si>
  <si>
    <t>12/03/2018</t>
  </si>
  <si>
    <t>1084/QĐ-HVN</t>
  </si>
  <si>
    <t>13/04/2018</t>
  </si>
  <si>
    <t>531/QĐ-HVN</t>
  </si>
  <si>
    <t>07/03/2018</t>
  </si>
  <si>
    <t>04/HĐTG-HVN-DTG</t>
  </si>
  <si>
    <t>02/HĐTG-HVN-BMKT</t>
  </si>
  <si>
    <t>06/01/2017</t>
  </si>
  <si>
    <t>03/HĐTG-HVN-BMKT</t>
  </si>
  <si>
    <t>111/HĐTG-HVN-MT-TCCB</t>
  </si>
  <si>
    <t>29/12/2017</t>
  </si>
  <si>
    <t>105/HĐTG-HVN-SH</t>
  </si>
  <si>
    <t>20-218/HĐTG-HVN-01</t>
  </si>
  <si>
    <t>21-218/HĐTG-HVN-01</t>
  </si>
  <si>
    <t>17/HĐTG-HVVN</t>
  </si>
  <si>
    <t>20/11/2017</t>
  </si>
  <si>
    <t>16/HĐTG-HVVN</t>
  </si>
  <si>
    <t>858/QĐ-HVN</t>
  </si>
  <si>
    <t>04/07/2015</t>
  </si>
  <si>
    <t>447/QĐ-HVN</t>
  </si>
  <si>
    <t>01/03/2018</t>
  </si>
  <si>
    <t>12-218/HĐTG-HVN-01</t>
  </si>
  <si>
    <t>30/10/2017</t>
  </si>
  <si>
    <t>455/QĐ-HVN</t>
  </si>
  <si>
    <t>08/03/2016</t>
  </si>
  <si>
    <t>06/HĐTG-HVN-BMBC-2018</t>
  </si>
  <si>
    <t>05/03/2018</t>
  </si>
  <si>
    <t>11/HĐTG-HVN-MT-BTS</t>
  </si>
  <si>
    <t>16/01/2018</t>
  </si>
  <si>
    <t>01/03/2017</t>
  </si>
  <si>
    <t>34/HĐTG-HVN-CNTP-2017</t>
  </si>
  <si>
    <t>27/02/2017</t>
  </si>
  <si>
    <t>12/HĐTG-HVN-MT-BTS</t>
  </si>
  <si>
    <t>09/HĐTG-HVN-MT-BTS</t>
  </si>
  <si>
    <t>03/HĐTG-HVN-BMBC</t>
  </si>
  <si>
    <t>15/11/2017</t>
  </si>
  <si>
    <t>110/HĐTG-HVN-2017-TCCB</t>
  </si>
  <si>
    <t>07/HĐTG-HVN-BMKTTNMT</t>
  </si>
  <si>
    <t>108/HĐTG-HVN-SH</t>
  </si>
  <si>
    <t>2039/QĐ-HVN</t>
  </si>
  <si>
    <t>1173/QĐ-NNH</t>
  </si>
  <si>
    <t>26/07/2011</t>
  </si>
  <si>
    <t>163/QĐ-NNH</t>
  </si>
  <si>
    <t>16/02/2011</t>
  </si>
  <si>
    <t>Đặng Thị Lê</t>
  </si>
  <si>
    <t>Nguyễn Thị Lý</t>
  </si>
  <si>
    <t>Trương Văn Phúc</t>
  </si>
  <si>
    <t>Phạm Khánh Linh</t>
  </si>
  <si>
    <t>Phạm Thị Xuyến</t>
  </si>
  <si>
    <t>Đặng Quang Hà</t>
  </si>
  <si>
    <t>Nguyễn Thị Vân</t>
  </si>
  <si>
    <t>Trần Thị Hà</t>
  </si>
  <si>
    <t>Vũ Thị Phượng</t>
  </si>
  <si>
    <t>Phan Nhật Thứ</t>
  </si>
  <si>
    <t>Lê Thị Hoài</t>
  </si>
  <si>
    <t>Đặng Thế Anh</t>
  </si>
  <si>
    <t>Phạm Thị Thời</t>
  </si>
  <si>
    <t>Lê Quang Cảnh</t>
  </si>
  <si>
    <t>Nguyễn Văn Nam</t>
  </si>
  <si>
    <t>Nguyễn Thị Hương Anh</t>
  </si>
  <si>
    <t>Hoàng Tấn Thành</t>
  </si>
  <si>
    <t>Dương Thị Tú Anh</t>
  </si>
  <si>
    <t>Nguyễn Thị Tuyến</t>
  </si>
  <si>
    <t>Nguyễn Thị Hoài Thu</t>
  </si>
  <si>
    <t>Đặng Xuân Thu</t>
  </si>
  <si>
    <t>Lã Thị Thùy Dung</t>
  </si>
  <si>
    <t>Bùi Viết Thư</t>
  </si>
  <si>
    <t>Nguyễn Thị ánh</t>
  </si>
  <si>
    <t>Nguyễn Đức Tiến</t>
  </si>
  <si>
    <t>Nguyễn Thị Duyên</t>
  </si>
  <si>
    <t>Phan Thị Mai Anh</t>
  </si>
  <si>
    <t>Đỗ Quốc Bảo</t>
  </si>
  <si>
    <t>Mai Xuân Hoàng</t>
  </si>
  <si>
    <t>Nguyễn Văn Hoàng</t>
  </si>
  <si>
    <t>Lê Thị Quỳnh Nga</t>
  </si>
  <si>
    <t>Vũ Thị Huệ</t>
  </si>
  <si>
    <t>Lê Trung</t>
  </si>
  <si>
    <t>Lê Đức Công</t>
  </si>
  <si>
    <t>Nguyễn Trần Mạnh</t>
  </si>
  <si>
    <t>Nguyễn Duy Thành</t>
  </si>
  <si>
    <t>Lê Trọng Yên</t>
  </si>
  <si>
    <t>Nguyễn Thu Thủy</t>
  </si>
  <si>
    <t>Trương Thị Huyền Trang</t>
  </si>
  <si>
    <t>Vũ Thị Hồng Vân</t>
  </si>
  <si>
    <t>Vàng Seo Vư</t>
  </si>
  <si>
    <t>Đinh Thị Khánh Huyền</t>
  </si>
  <si>
    <t>Nguyễn Thị Hường</t>
  </si>
  <si>
    <t>Đặng Ngọc Khánh</t>
  </si>
  <si>
    <t>Nguyễn Thanh Tùng</t>
  </si>
  <si>
    <t>Hoàng Thị Khánh Linh</t>
  </si>
  <si>
    <t>Lý Văn Khương</t>
  </si>
  <si>
    <t>Hoàng Nhật Ly</t>
  </si>
  <si>
    <t>Đào Tất Sự</t>
  </si>
  <si>
    <t>Đỗ Thị Thủy</t>
  </si>
  <si>
    <t>Đoàn Thị Minh Huế</t>
  </si>
  <si>
    <t>Hoàng Thị Huệ</t>
  </si>
  <si>
    <t>Nguyễn Duy  Kiên</t>
  </si>
  <si>
    <t>Nguyễn Thị Phương   Hoa</t>
  </si>
  <si>
    <t>Đỗ Thị Lý</t>
  </si>
  <si>
    <t>Nguyễn Thị Tình</t>
  </si>
  <si>
    <t>Ngô Thị Vân Anh</t>
  </si>
  <si>
    <t>Lại Tuấn Hiệp</t>
  </si>
  <si>
    <t>Nguyễn Minh Chiến</t>
  </si>
  <si>
    <t>Lương Văn Mạnh</t>
  </si>
  <si>
    <t>Lại Văn Giang</t>
  </si>
  <si>
    <t>Cao Thị Khánh</t>
  </si>
  <si>
    <t>Phạm Thị Bích Đào</t>
  </si>
  <si>
    <t>Đỗ Thị Thùy</t>
  </si>
  <si>
    <t>Trương Công Thắng</t>
  </si>
  <si>
    <t>Nguyễn Đức Thắng</t>
  </si>
  <si>
    <t>Phan Tuấn Minh</t>
  </si>
  <si>
    <t>Trần Xuân Khiêm</t>
  </si>
  <si>
    <t>Lê Thị Lan Anh</t>
  </si>
  <si>
    <t>Nguyễn Thị Phố</t>
  </si>
  <si>
    <t>Đặng Cao Phúc</t>
  </si>
  <si>
    <t>Nguyễn Văn Hòa</t>
  </si>
  <si>
    <t>Trần Thị Hương</t>
  </si>
  <si>
    <t>Hoàng Thị Xuân</t>
  </si>
  <si>
    <t>Vũ Trung Kiên</t>
  </si>
  <si>
    <t>Trần Thị Nga</t>
  </si>
  <si>
    <t>Nguyễn Văn Linh</t>
  </si>
  <si>
    <t>Trịnh Thị Thúy Hằng</t>
  </si>
  <si>
    <t>Mai Thị Hằng</t>
  </si>
  <si>
    <t>Lê Ngọc ánh</t>
  </si>
  <si>
    <t>Nguyễn Tất Thắng</t>
  </si>
  <si>
    <t>Nguyễn Thị Thiên Lý</t>
  </si>
  <si>
    <t>Trần Thị Nguyệt</t>
  </si>
  <si>
    <t>Vũ Thị Thơm</t>
  </si>
  <si>
    <t>Bùi Thị Thanh</t>
  </si>
  <si>
    <t>Bùi Thị Thơ</t>
  </si>
  <si>
    <t>Đặng Tài Nguyên</t>
  </si>
  <si>
    <t>Vương Việt Sơn</t>
  </si>
  <si>
    <t>Lê Thị Hằng</t>
  </si>
  <si>
    <t>Nguyễn Thị Hà</t>
  </si>
  <si>
    <t>Vi Thị Lựu</t>
  </si>
  <si>
    <t>Hà Thanh Hoàn</t>
  </si>
  <si>
    <t>Đinh Thị Hồng Nhung</t>
  </si>
  <si>
    <t>Bùi Thu Hà</t>
  </si>
  <si>
    <t>Phạm Quế Anh</t>
  </si>
  <si>
    <t>Hoàng Thị Thùy Lê</t>
  </si>
  <si>
    <t>Lê Văn Khánh</t>
  </si>
  <si>
    <t>Hướng dẫn độc lập_Cao đẳng</t>
  </si>
  <si>
    <t>Phan Hồng Phi</t>
  </si>
  <si>
    <t>Lê Minh Hiếu</t>
  </si>
  <si>
    <t>Nguyễn Thị Phượng</t>
  </si>
  <si>
    <t>Vũ Hoàng Thái</t>
  </si>
  <si>
    <t>Bùi Thị Tâm</t>
  </si>
  <si>
    <t>Nguyễn Thị Thanh Hải</t>
  </si>
  <si>
    <t>Phạm Thị Ngọc Châu</t>
  </si>
  <si>
    <t>Đỗ Trung Khiêm</t>
  </si>
  <si>
    <t>Tạ Thị Huyền Anh</t>
  </si>
  <si>
    <t>Đào Thị Kim Nhung</t>
  </si>
  <si>
    <t>Cù Thị Khánh Huyền</t>
  </si>
  <si>
    <t>Dư Thị Thu Trang</t>
  </si>
  <si>
    <t>Nguyễn Xuân Thắng</t>
  </si>
  <si>
    <t>Nguyễn Phong</t>
  </si>
  <si>
    <t>Dương Tiến Đạt</t>
  </si>
  <si>
    <t>Tống Trần Huy</t>
  </si>
  <si>
    <t>Trịnh Thị Quỳnh Anh</t>
  </si>
  <si>
    <t>Nguyễn Thị Tuyết Chinh</t>
  </si>
  <si>
    <t>Phạm Thu Hà</t>
  </si>
  <si>
    <t>Phạm Viết Lãm</t>
  </si>
  <si>
    <t>Hoàng Thị Niềm</t>
  </si>
  <si>
    <t>Lê Tiến Dũng</t>
  </si>
  <si>
    <t>Lưu Đức Tiệp</t>
  </si>
  <si>
    <t>Lê Thanh Tuyền</t>
  </si>
  <si>
    <t>Bùi Thị Liên</t>
  </si>
  <si>
    <t>Mai Thị Huyền</t>
  </si>
  <si>
    <t>Nguyễn Anh Minh</t>
  </si>
  <si>
    <t>Nguyễn Văn Duy</t>
  </si>
  <si>
    <t>Đã nhận 
kỳ I</t>
  </si>
  <si>
    <t>A1</t>
  </si>
  <si>
    <t>Long</t>
  </si>
  <si>
    <t>DH_2_TNN</t>
  </si>
  <si>
    <t>Quang</t>
  </si>
  <si>
    <t>CH_1_NN_TV</t>
  </si>
  <si>
    <t>CD_DL</t>
  </si>
  <si>
    <t>Phouthone THAMMAVONG</t>
  </si>
  <si>
    <t>CD_1</t>
  </si>
  <si>
    <t>CD_2</t>
  </si>
  <si>
    <t>Hướng dẫn khóa luận cao đẳng 1</t>
  </si>
  <si>
    <t>Hướng dẫn khóa luận cao đẳng 2</t>
  </si>
  <si>
    <t>Hướng dẫn khóa luận cao đẳng  độc lập</t>
  </si>
  <si>
    <t>Ma_huong_dan</t>
  </si>
  <si>
    <t>Tien_huong_dan</t>
  </si>
  <si>
    <t>Giải thích</t>
  </si>
  <si>
    <t>Hướng dẫn độc lập NCS</t>
  </si>
  <si>
    <t>Hướng dẫn chính NCS</t>
  </si>
  <si>
    <t>Hướng dẫn phụ NCS</t>
  </si>
  <si>
    <t>NCS_DL_NN_TV</t>
  </si>
  <si>
    <t>Hướng dẫn độc lập NCS (NN bằng tiếng việt)</t>
  </si>
  <si>
    <t>Hướng dẫn chính NCS (NN bằng tiếng việt)</t>
  </si>
  <si>
    <t>Hướng dẫn phụ NCS (NN bằng tiếng việt)</t>
  </si>
  <si>
    <t>Hướng dẫn độc lập NCS (Bằng tiếng nước ngoài)</t>
  </si>
  <si>
    <t>NCS_1_TNN</t>
  </si>
  <si>
    <t>Hướng dẫn chính NCS (Bằng tiếng nước ngoài)</t>
  </si>
  <si>
    <t>NCS_2_TNN</t>
  </si>
  <si>
    <t>Hướng dẫn phụ NCS (Bằng tiếng nước ngoài)</t>
  </si>
  <si>
    <t>Hướng dẫn độc lập chuyên đề NCS</t>
  </si>
  <si>
    <t>NCS_CD_1</t>
  </si>
  <si>
    <t>Hướng dẫn 1 chuyên đề NCS</t>
  </si>
  <si>
    <t>NCS_CD_2</t>
  </si>
  <si>
    <t>Hướng dẫn 2 chuyên đề NCS</t>
  </si>
  <si>
    <t>NCS_CD_DL_NN_TV</t>
  </si>
  <si>
    <t>Hướng dẫn độc lập chuyên đề NCS (NN bằng tiếng việt)</t>
  </si>
  <si>
    <t>NCS_CD_1_NN_TV</t>
  </si>
  <si>
    <t>Hướng dẫn 1 chuyên đề NCS (NN bằng tiếng việt)</t>
  </si>
  <si>
    <t>NCS_CD_2_NN_TV</t>
  </si>
  <si>
    <t>Hướng dẫn 2 chuyên đề NCS (NN bằng tiếng việt)</t>
  </si>
  <si>
    <t>NCS_CD_DL_TNN</t>
  </si>
  <si>
    <t>Hướng dẫn độc lập chuyên đề NCS (Bằng tiếng nước ngoài)</t>
  </si>
  <si>
    <t>NCS_CD_1_TNN</t>
  </si>
  <si>
    <t>Hướng dẫn 1 chuyên đề NCS (Bằng tiếng nước ngoài)</t>
  </si>
  <si>
    <t>NCS_CD_2_TNN</t>
  </si>
  <si>
    <t>Hướng dẫn 2 chuyên đề NCS (Bằng tiếng nước ngoài)</t>
  </si>
  <si>
    <t>Hướng dẫn độc lập cao học</t>
  </si>
  <si>
    <t>Hướng dẫn 1 cao học</t>
  </si>
  <si>
    <t>Hướng dẫn 2 cao học</t>
  </si>
  <si>
    <t>Hướng dẫn độc lập cao học (NN bằng tiếng Việt)</t>
  </si>
  <si>
    <t>Hướng dẫn 1 cao học (NN bằng tiếng Việt)</t>
  </si>
  <si>
    <t>CH_2_NN_TV</t>
  </si>
  <si>
    <t>Hướng dẫn 2 cao học (NN bằng tiếng Việt)</t>
  </si>
  <si>
    <t>CH_DL_TNN</t>
  </si>
  <si>
    <t>Hướng dẫn độc lập cao học  (Bằng tiếng nước ngoài)</t>
  </si>
  <si>
    <t>CH_1_TNN</t>
  </si>
  <si>
    <t>Hướng dẫn 1 cao học  (Bằng tiếng nước ngoài)</t>
  </si>
  <si>
    <t>CH_2_TNN</t>
  </si>
  <si>
    <t>Hướng dẫn 2 cao học  (Bằng tiếng nước ngoài)</t>
  </si>
  <si>
    <t>Hướng dẫn độc lập đại học</t>
  </si>
  <si>
    <t>Hướng dẫn 1 đại học</t>
  </si>
  <si>
    <t>Hướng dẫn 2 đại học</t>
  </si>
  <si>
    <t>Hướng dẫn độc lập đại học (NN bằng tiếng Việt)</t>
  </si>
  <si>
    <t>DH_1_NN_TV</t>
  </si>
  <si>
    <t>Hướng dẫn 1 đại học (NN bằng tiếng Việt)</t>
  </si>
  <si>
    <t>DH_2_NN_TV</t>
  </si>
  <si>
    <t>Hướng dẫn 2 đại học (NN bằng tiếng Việt)</t>
  </si>
  <si>
    <t>Hướng dẫn độc lập đại học (Bằng tiếng nước ngoài)</t>
  </si>
  <si>
    <t>Hướng dẫn 1 đại học (Bằng tiếng nước ngoài)</t>
  </si>
  <si>
    <t>Hướng dẫn 2 đại học (Bằng tiếng nước ngoài)</t>
  </si>
  <si>
    <t>CD_DL_NN_TV</t>
  </si>
  <si>
    <t>Hướng dẫn khóa luận cao đẳng (NN bằng tiếng Việt)</t>
  </si>
  <si>
    <t>CD_DL_TNN</t>
  </si>
  <si>
    <t>Hướng dẫn khóa luận cao đẳng (Bằng tiếng nước ngoài)</t>
  </si>
  <si>
    <t>Hướng dẫn chuyên đề (hệ còn lại)</t>
  </si>
  <si>
    <t>CD_CD_NN_TV</t>
  </si>
  <si>
    <t>Hướng dẫn chuyên đề (hệ còn lại) (NN bằng tiếng Việt)</t>
  </si>
  <si>
    <t>CD_CD_TNN</t>
  </si>
  <si>
    <t>Hướng dẫn chuyên đề (hệ còn lại) (Bằng tiếng nước ngoài)</t>
  </si>
  <si>
    <t>Hương</t>
  </si>
  <si>
    <t>Nguyễn Ngọc</t>
  </si>
  <si>
    <t>Nguyễn Thị</t>
  </si>
  <si>
    <t>Nguyễn Xuân</t>
  </si>
  <si>
    <t>Trường</t>
  </si>
  <si>
    <t>Tiến</t>
  </si>
  <si>
    <t>Nguyễn Hữu</t>
  </si>
  <si>
    <t>Nguyễn Văn</t>
  </si>
  <si>
    <t>Tên</t>
  </si>
  <si>
    <t>STT</t>
  </si>
  <si>
    <t>Ma2</t>
  </si>
  <si>
    <t>Họ đệm</t>
  </si>
  <si>
    <t>Ngô Thế Tuyển</t>
  </si>
  <si>
    <t>Phạm Thị Ngọc</t>
  </si>
  <si>
    <t>Nguyễn Ngọc Luân</t>
  </si>
  <si>
    <t>Lê Thị Xuân (QN)</t>
  </si>
  <si>
    <t>Nguyễn Đức Tâm</t>
  </si>
  <si>
    <t>HNCS2_TV</t>
  </si>
  <si>
    <t>HDNCS_NV</t>
  </si>
  <si>
    <t>HD_CH_2</t>
  </si>
  <si>
    <t>MG048</t>
  </si>
  <si>
    <t>MG056</t>
  </si>
  <si>
    <t>MG077</t>
  </si>
  <si>
    <t>MG079</t>
  </si>
  <si>
    <t>MG100</t>
  </si>
  <si>
    <t>MG116</t>
  </si>
  <si>
    <t>MG142</t>
  </si>
  <si>
    <t>MG143</t>
  </si>
  <si>
    <t>MG154</t>
  </si>
  <si>
    <t>MG193</t>
  </si>
  <si>
    <t>MG259</t>
  </si>
  <si>
    <t>MG273</t>
  </si>
  <si>
    <t>MG304</t>
  </si>
  <si>
    <t>MG305</t>
  </si>
  <si>
    <t>MG306</t>
  </si>
  <si>
    <t>MG307</t>
  </si>
  <si>
    <t>MG309</t>
  </si>
  <si>
    <t>MG310</t>
  </si>
  <si>
    <t>MG312</t>
  </si>
  <si>
    <t>MG313</t>
  </si>
  <si>
    <t>MG314</t>
  </si>
  <si>
    <t>MG315</t>
  </si>
  <si>
    <t>MOI07</t>
  </si>
  <si>
    <t>MOI22</t>
  </si>
  <si>
    <t>MOI45</t>
  </si>
  <si>
    <t>MOI76</t>
  </si>
  <si>
    <t>TG015</t>
  </si>
  <si>
    <t>TG050</t>
  </si>
  <si>
    <t>TG083</t>
  </si>
  <si>
    <t>TG095</t>
  </si>
  <si>
    <t>TG115</t>
  </si>
  <si>
    <t>TG124</t>
  </si>
  <si>
    <t>TG125</t>
  </si>
  <si>
    <t>TG142</t>
  </si>
  <si>
    <t>TG144</t>
  </si>
  <si>
    <t>TG177</t>
  </si>
  <si>
    <t>TG191</t>
  </si>
  <si>
    <t>TG193</t>
  </si>
  <si>
    <t>TG198</t>
  </si>
  <si>
    <t>TG205</t>
  </si>
  <si>
    <t>TG210</t>
  </si>
  <si>
    <t>TG239</t>
  </si>
  <si>
    <t>TG273</t>
  </si>
  <si>
    <t>TG277</t>
  </si>
  <si>
    <t>TG285</t>
  </si>
  <si>
    <t>TG292</t>
  </si>
  <si>
    <t>TG293</t>
  </si>
  <si>
    <t>TG344</t>
  </si>
  <si>
    <t>TG348</t>
  </si>
  <si>
    <t>TG349</t>
  </si>
  <si>
    <t>TG351</t>
  </si>
  <si>
    <t>TG352</t>
  </si>
  <si>
    <t>TG381</t>
  </si>
  <si>
    <t>TG649</t>
  </si>
  <si>
    <t>TG700</t>
  </si>
  <si>
    <t>TG712</t>
  </si>
  <si>
    <t>TG724</t>
  </si>
  <si>
    <t>TG731</t>
  </si>
  <si>
    <t>TG733</t>
  </si>
  <si>
    <t>TG752</t>
  </si>
  <si>
    <t>TG767</t>
  </si>
  <si>
    <t>TG790</t>
  </si>
  <si>
    <t>TG793</t>
  </si>
  <si>
    <t>TG794</t>
  </si>
  <si>
    <t>TG807</t>
  </si>
  <si>
    <t>TG809</t>
  </si>
  <si>
    <t>TG816</t>
  </si>
  <si>
    <t>TG896</t>
  </si>
  <si>
    <t>TG907</t>
  </si>
  <si>
    <t>TG956</t>
  </si>
  <si>
    <t>TG973</t>
  </si>
  <si>
    <t>TG990</t>
  </si>
  <si>
    <t>Lê Trọng</t>
  </si>
  <si>
    <t>Đặng Thị Phương</t>
  </si>
  <si>
    <t>Trần Đăng</t>
  </si>
  <si>
    <t>Trần Nam</t>
  </si>
  <si>
    <t>Hoàng Bá</t>
  </si>
  <si>
    <t>Phạm Thiên</t>
  </si>
  <si>
    <t>Lanh</t>
  </si>
  <si>
    <t>Đỗ Hải</t>
  </si>
  <si>
    <t>Hồ</t>
  </si>
  <si>
    <t>Nguyễn Quyết</t>
  </si>
  <si>
    <t>Hoàng Chúng</t>
  </si>
  <si>
    <t>Lằm</t>
  </si>
  <si>
    <t>Phin</t>
  </si>
  <si>
    <t>Vũ Sỹ</t>
  </si>
  <si>
    <t>Kiên</t>
  </si>
  <si>
    <t>Betrand</t>
  </si>
  <si>
    <t>Losson</t>
  </si>
  <si>
    <t>Phạm Thị Mỹ</t>
  </si>
  <si>
    <t>Trâm</t>
  </si>
  <si>
    <t>Đào Châu</t>
  </si>
  <si>
    <t>Đặng Vũ</t>
  </si>
  <si>
    <t>Tâm</t>
  </si>
  <si>
    <t>Phạm Vân</t>
  </si>
  <si>
    <t>Đình</t>
  </si>
  <si>
    <t>Đặng Hùng</t>
  </si>
  <si>
    <t>Võ</t>
  </si>
  <si>
    <t>Bồng</t>
  </si>
  <si>
    <t>Giảng</t>
  </si>
  <si>
    <t>Không</t>
  </si>
  <si>
    <t>Hoàng Thị Lệ</t>
  </si>
  <si>
    <t>Đĩnh</t>
  </si>
  <si>
    <t>Đãn</t>
  </si>
  <si>
    <t>Đặng Văn</t>
  </si>
  <si>
    <t>Đông</t>
  </si>
  <si>
    <t>Đinh Thị Bích</t>
  </si>
  <si>
    <t>Lân</t>
  </si>
  <si>
    <t>Hoàng Vũ</t>
  </si>
  <si>
    <t>Tô Long</t>
  </si>
  <si>
    <t>Đắc</t>
  </si>
  <si>
    <t>Đoàn Thị Thanh</t>
  </si>
  <si>
    <t>Vũ Hoài</t>
  </si>
  <si>
    <t>Sâm</t>
  </si>
  <si>
    <t>Mai Văn</t>
  </si>
  <si>
    <t>Tuân</t>
  </si>
  <si>
    <t>Nguyễn Thị Quỳnh</t>
  </si>
  <si>
    <t>Phạm</t>
  </si>
  <si>
    <t>Thái Thanh</t>
  </si>
  <si>
    <t>Trịnh</t>
  </si>
  <si>
    <t>Phạm Mỹ</t>
  </si>
  <si>
    <t>Nhàn</t>
  </si>
  <si>
    <t>Nguyễn Thành</t>
  </si>
  <si>
    <t>Túy</t>
  </si>
  <si>
    <t>Đạt</t>
  </si>
  <si>
    <t>Nhẫn</t>
  </si>
  <si>
    <t>Thái Thị Quỳnh</t>
  </si>
  <si>
    <t>Như</t>
  </si>
  <si>
    <t>Phấn</t>
  </si>
  <si>
    <t>Phạm Công</t>
  </si>
  <si>
    <t>Hoạt</t>
  </si>
  <si>
    <t>Cù Hữu</t>
  </si>
  <si>
    <t>Lê Huỳnh Thanh</t>
  </si>
  <si>
    <t>Nguyễn Nghĩa</t>
  </si>
  <si>
    <t>Biên</t>
  </si>
  <si>
    <t>Đặng Thị Thúy Kiều</t>
  </si>
  <si>
    <t>Nguyễn Gia Kiêm</t>
  </si>
  <si>
    <t>Phạm Thị Dinh</t>
  </si>
  <si>
    <t>Chu Hoàng Nga</t>
  </si>
  <si>
    <t>Hoàng Sỹ Tiến</t>
  </si>
  <si>
    <t>Đỗ Viết Duy</t>
  </si>
  <si>
    <t>Hướng dẫn độc lập_Cao học</t>
  </si>
  <si>
    <t>Nguyễn Xuân Hoản</t>
  </si>
  <si>
    <t>Đàm Quang Thắng</t>
  </si>
  <si>
    <t>Hướng dẫn ĐL_NCS NN bằng TV</t>
  </si>
  <si>
    <t>Saykham SOUKSANITH</t>
  </si>
  <si>
    <t>Đỗ Văn Cường</t>
  </si>
  <si>
    <t>Nguyễn Gia Tư</t>
  </si>
  <si>
    <t>Võ Thị Khánh Linh</t>
  </si>
  <si>
    <t>Chu Sỹ Huân</t>
  </si>
  <si>
    <t>Lê Thị Phương Dung</t>
  </si>
  <si>
    <t>Số, ký hiệu</t>
  </si>
  <si>
    <t>Số 
giờ
(giờ)</t>
  </si>
  <si>
    <t>Ký nhận</t>
  </si>
  <si>
    <t>ĐỐI VỚI GIẢNG VIÊN THỈNH GIẢNG</t>
  </si>
  <si>
    <t>của Giám đốc Học viện Nông nghiệp Việt Nam)</t>
  </si>
  <si>
    <t>Số giờ 
(giờ)</t>
  </si>
  <si>
    <t>đồng</t>
  </si>
  <si>
    <t>Tổng số tiền thanh toán</t>
  </si>
  <si>
    <t>Nguyễn Duy Hưng</t>
  </si>
  <si>
    <t>Phan Trung Thắng</t>
  </si>
  <si>
    <t>Nguyễn Tiến Dũng</t>
  </si>
  <si>
    <t>Nguyễn Hồng Hạnh</t>
  </si>
  <si>
    <t>Đỗ Thế Hiếu</t>
  </si>
  <si>
    <t>Phạm Văn Tính</t>
  </si>
  <si>
    <t>Trần Tố Tâm</t>
  </si>
  <si>
    <t>Đặng Quang Bích</t>
  </si>
  <si>
    <t>Vương Thị Thúy Hằng</t>
  </si>
  <si>
    <t>Nguyễn Ngọc Hồng</t>
  </si>
  <si>
    <t>Nguyễn Xuân Thanh</t>
  </si>
  <si>
    <t>Trịnh Minh Tùng</t>
  </si>
  <si>
    <t>Đào Mạnh Hồng</t>
  </si>
  <si>
    <t>Phạm Thanh Quế</t>
  </si>
  <si>
    <t>Nguyễn Đức Cường</t>
  </si>
  <si>
    <t>Vũ Hải Nam</t>
  </si>
  <si>
    <t>Nguyễn Thị Loan</t>
  </si>
  <si>
    <t>Đỗ Đình Hiệu</t>
  </si>
  <si>
    <t>Nguyễn Thị ánh Ngọc</t>
  </si>
  <si>
    <t>Nguyễn Tuấn Anh</t>
  </si>
  <si>
    <t>Hướng dẫn chính NCS (cả năm)</t>
  </si>
  <si>
    <t>NCS_2_CN</t>
  </si>
  <si>
    <t>NCS_1_CN</t>
  </si>
  <si>
    <t>Hướng dẫn phụ NCS (Cả năm)</t>
  </si>
  <si>
    <t>NCS_DL_CN</t>
  </si>
  <si>
    <t>Hướng dẫn độc lập NCS (cả năm)</t>
  </si>
  <si>
    <t>Tiền 1 kỳ 
(Chỉ áp dụng cho HD NCS)</t>
  </si>
  <si>
    <t>NCS_1_CN_KT</t>
  </si>
  <si>
    <t>Hướng dẫn chính NCS (cả năm kết thúc)</t>
  </si>
  <si>
    <t>NCS_CD_DL_CN</t>
  </si>
  <si>
    <t>NCS_DL_CN_1</t>
  </si>
  <si>
    <t>Hướng dẫn độc lập NCS (cả năm_Kết thúc sớm)</t>
  </si>
  <si>
    <t>NCS_2_CN_1</t>
  </si>
  <si>
    <t>Hướng dẫn phụ NCS (Cả năm_Kết thúc sớm)</t>
  </si>
  <si>
    <t>NCS_2_NN_TV_CN</t>
  </si>
  <si>
    <t>NCS_1_NN_TV_CN</t>
  </si>
  <si>
    <t>Hoàng Tùng</t>
  </si>
  <si>
    <t>Nguyễn Thị Thu Thủy</t>
  </si>
  <si>
    <t>Hồ Thu Thủy</t>
  </si>
  <si>
    <t>Nguyễn Thị Hồng Chiên</t>
  </si>
  <si>
    <t>Nguyễn Văn Lâm</t>
  </si>
  <si>
    <t>Nguyễn Ngọc Sơn</t>
  </si>
  <si>
    <t>Giang Hoàng Hà</t>
  </si>
  <si>
    <t>Đỗ Tất Đạt</t>
  </si>
  <si>
    <t>Phạm Hồng Quân</t>
  </si>
  <si>
    <t>Trương Thị Mỹ Hạnh</t>
  </si>
  <si>
    <t>Lê Quốc Việt</t>
  </si>
  <si>
    <t>Nguyễn Trọng</t>
  </si>
  <si>
    <t>Cường</t>
  </si>
  <si>
    <t>Hưởng</t>
  </si>
  <si>
    <t>Nguyễn Thanh</t>
  </si>
  <si>
    <t>Hải</t>
  </si>
  <si>
    <t>Hoàng Xuân</t>
  </si>
  <si>
    <t>Khánh</t>
  </si>
  <si>
    <t>Thắng</t>
  </si>
  <si>
    <t>Hạnh</t>
  </si>
  <si>
    <t>Đinh Văn</t>
  </si>
  <si>
    <t>Thành</t>
  </si>
  <si>
    <t>Đỗ Thị</t>
  </si>
  <si>
    <t>Sơn</t>
  </si>
  <si>
    <t>Phương</t>
  </si>
  <si>
    <t>Hằng</t>
  </si>
  <si>
    <t>Thủy</t>
  </si>
  <si>
    <t>Nguyễn Thị Thanh</t>
  </si>
  <si>
    <t>Thảo</t>
  </si>
  <si>
    <t>Dũng</t>
  </si>
  <si>
    <t>Bình</t>
  </si>
  <si>
    <t>Trần Minh</t>
  </si>
  <si>
    <t>Lê Văn</t>
  </si>
  <si>
    <t>Nguyễn Quốc</t>
  </si>
  <si>
    <t>Lê Thị Thu</t>
  </si>
  <si>
    <t>Vân</t>
  </si>
  <si>
    <t>Tùng</t>
  </si>
  <si>
    <t>Đỗ Quang</t>
  </si>
  <si>
    <t>Vũ Thị</t>
  </si>
  <si>
    <t>Trần Văn</t>
  </si>
  <si>
    <t>Nguyễn Viết</t>
  </si>
  <si>
    <t>Thúy</t>
  </si>
  <si>
    <t>Nguyễn Thị Tuyết</t>
  </si>
  <si>
    <t>Phạm Văn</t>
  </si>
  <si>
    <t>Hùng</t>
  </si>
  <si>
    <t>Nguyễn Đắc</t>
  </si>
  <si>
    <t>Phan Thị</t>
  </si>
  <si>
    <t>Nguyễn Đình</t>
  </si>
  <si>
    <t>Công</t>
  </si>
  <si>
    <t>Vũ Văn</t>
  </si>
  <si>
    <t>Phú</t>
  </si>
  <si>
    <t>Nguyễn Thị Phương</t>
  </si>
  <si>
    <t>Vũ Duy</t>
  </si>
  <si>
    <t>Nguyễn Khắc</t>
  </si>
  <si>
    <t>Nguyễn Quang</t>
  </si>
  <si>
    <t>Giới</t>
  </si>
  <si>
    <t>Phạm Quang</t>
  </si>
  <si>
    <t>Hoàng Thị</t>
  </si>
  <si>
    <t>Thạch</t>
  </si>
  <si>
    <t>Nguyễn Thanh Hải</t>
  </si>
  <si>
    <t>Nguyễn Văn Thành</t>
  </si>
  <si>
    <t>Nguyễn Thị Hồng Nhung</t>
  </si>
  <si>
    <t>Đỗ Ngọc Hà</t>
  </si>
  <si>
    <t>Nguyễn Thị Thu Hương</t>
  </si>
  <si>
    <t>Dương Thu Hương</t>
  </si>
  <si>
    <t>Nguyễn Xuân Dương</t>
  </si>
  <si>
    <t>Nguyễn Xuân Hùng</t>
  </si>
  <si>
    <t>HD_DH_DL</t>
  </si>
  <si>
    <t>HD_NCS_1</t>
  </si>
  <si>
    <t>HDNCS_DL</t>
  </si>
  <si>
    <t>HD_NCS_2</t>
  </si>
  <si>
    <t>HD_CH_DL</t>
  </si>
  <si>
    <t>HD_DH_1</t>
  </si>
  <si>
    <t>HD_DH_2</t>
  </si>
  <si>
    <t>HNCS1_TV</t>
  </si>
  <si>
    <t>Thông</t>
  </si>
  <si>
    <t>Phạm Thị</t>
  </si>
  <si>
    <t>Hoan</t>
  </si>
  <si>
    <t>Nguyễn Thị Ngọc</t>
  </si>
  <si>
    <t>Đặng Thị</t>
  </si>
  <si>
    <t>Số thanh toán</t>
  </si>
  <si>
    <t>Hướng dẫn độc lập_Đại học</t>
  </si>
  <si>
    <t>Hướng dẫn 1_NCS</t>
  </si>
  <si>
    <t>Hướng dẫn 2_NCS</t>
  </si>
  <si>
    <t>Hướng dẫn độc lập_NCS</t>
  </si>
  <si>
    <t>Hướng dẫn 2_Đại học</t>
  </si>
  <si>
    <t>Hướng dẫn 1_Đại học</t>
  </si>
  <si>
    <t>Hướng dẫn 2_Cao học</t>
  </si>
  <si>
    <t>Hatsada VIRACHACK</t>
  </si>
  <si>
    <t>Lương Thị Huyền</t>
  </si>
  <si>
    <t>Mai Hoàng Long</t>
  </si>
  <si>
    <t>Trần Tuấn Sơn</t>
  </si>
  <si>
    <t>Bùi Anh Tú</t>
  </si>
  <si>
    <t>Đặng Xuân Hòa</t>
  </si>
  <si>
    <t>Bùi Trọng Tiến Bảo</t>
  </si>
  <si>
    <t>Hoạt động hướng dẫn</t>
  </si>
  <si>
    <t>B</t>
  </si>
  <si>
    <t>C</t>
  </si>
  <si>
    <t>Đỗ Hải Yến</t>
  </si>
  <si>
    <t>Tô Thị Thùy Trang</t>
  </si>
  <si>
    <t>DH_DL</t>
  </si>
  <si>
    <t/>
  </si>
  <si>
    <t>CH_1</t>
  </si>
  <si>
    <t>KLCH</t>
  </si>
  <si>
    <t>CH_DL</t>
  </si>
  <si>
    <t>NCS_1</t>
  </si>
  <si>
    <t>NCS</t>
  </si>
  <si>
    <t>CH_2</t>
  </si>
  <si>
    <t>NCS_2</t>
  </si>
  <si>
    <t>DH_1</t>
  </si>
  <si>
    <t>Dung</t>
  </si>
  <si>
    <t>DH_2</t>
  </si>
  <si>
    <t>Minh</t>
  </si>
  <si>
    <t>Anh</t>
  </si>
  <si>
    <t>NCS_DL</t>
  </si>
  <si>
    <t>Thu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</si>
  <si>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</si>
  <si>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</si>
  <si>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</si>
  <si>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</si>
  <si>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</si>
  <si>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</si>
  <si>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</si>
  <si>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</si>
  <si>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</si>
  <si>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</si>
  <si>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</si>
  <si>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</si>
  <si>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</si>
  <si>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Lan</t>
  </si>
  <si>
    <t>NCS_CD_DL</t>
  </si>
  <si>
    <t>Hoa</t>
  </si>
  <si>
    <t>Quý</t>
  </si>
  <si>
    <t>NCS_2_NN_TV</t>
  </si>
  <si>
    <t>Linh</t>
  </si>
  <si>
    <t>Trung</t>
  </si>
  <si>
    <t>NCS_1_NN_TV</t>
  </si>
  <si>
    <t>DH_DL_NN_TV</t>
  </si>
  <si>
    <t>CH_DL_NN_TV</t>
  </si>
  <si>
    <t>Duy</t>
  </si>
  <si>
    <t>NCS_DL_TNN</t>
  </si>
  <si>
    <t>Lý</t>
  </si>
  <si>
    <t>CD_CD</t>
  </si>
  <si>
    <t>DH_DL_TNN</t>
  </si>
  <si>
    <t>DH_1_TNN</t>
  </si>
  <si>
    <t>4269/QĐ-HVN</t>
  </si>
  <si>
    <t>30/12/2015</t>
  </si>
  <si>
    <t>74/QĐ-HVN</t>
  </si>
  <si>
    <t>14/01/2015</t>
  </si>
  <si>
    <t>2330/QĐ-HVN</t>
  </si>
  <si>
    <t>207/QĐ-HVN</t>
  </si>
  <si>
    <t>23/01/2017</t>
  </si>
  <si>
    <t>21/12/2016</t>
  </si>
  <si>
    <t>1778/QĐ-HVN</t>
  </si>
  <si>
    <t>4267/QĐ-HVN</t>
  </si>
  <si>
    <t>2130/QĐ-HVN</t>
  </si>
  <si>
    <t>3058/QĐ-HVN</t>
  </si>
  <si>
    <t>530/QĐ-HVN</t>
  </si>
  <si>
    <t>4009/QĐ-HVN</t>
  </si>
  <si>
    <t>3525/QĐ-HVN</t>
  </si>
  <si>
    <t>4252/QĐ-HVN</t>
  </si>
  <si>
    <t>196/QĐ-HVN</t>
  </si>
  <si>
    <t>23/01/2015</t>
  </si>
  <si>
    <t>49/QĐ-HVN</t>
  </si>
  <si>
    <t>3308/QĐ-HVN</t>
  </si>
  <si>
    <t>261/QĐ-HVN</t>
  </si>
  <si>
    <t>295/QĐ-HVN</t>
  </si>
  <si>
    <t>2037/QĐ-HVN</t>
  </si>
  <si>
    <t>SL 
hướng 
dẫn 
(người học)</t>
  </si>
  <si>
    <t>Ngày, tháng,
 năm</t>
  </si>
  <si>
    <t>Người học</t>
  </si>
  <si>
    <t>Hợp đồng thỉnh giảng/
Quyết định hướng dẫn</t>
  </si>
  <si>
    <t>MG013</t>
  </si>
  <si>
    <t>MG067</t>
  </si>
  <si>
    <t>MG109</t>
  </si>
  <si>
    <t>MG115</t>
  </si>
  <si>
    <t>MG165</t>
  </si>
  <si>
    <t>MG250</t>
  </si>
  <si>
    <t>MG276</t>
  </si>
  <si>
    <t>MG288</t>
  </si>
  <si>
    <t>MG333</t>
  </si>
  <si>
    <t>MG345</t>
  </si>
  <si>
    <t>MG349</t>
  </si>
  <si>
    <t>MOI32</t>
  </si>
  <si>
    <t>TG270</t>
  </si>
  <si>
    <t>TG290</t>
  </si>
  <si>
    <t>TG311</t>
  </si>
  <si>
    <t>TG401</t>
  </si>
  <si>
    <t>TG402</t>
  </si>
  <si>
    <t>TG405</t>
  </si>
  <si>
    <t>TG410</t>
  </si>
  <si>
    <t>TG422</t>
  </si>
  <si>
    <t>TG423</t>
  </si>
  <si>
    <t>TG424</t>
  </si>
  <si>
    <t>TG425</t>
  </si>
  <si>
    <t>TG437</t>
  </si>
  <si>
    <t>TG638</t>
  </si>
  <si>
    <t>TG679</t>
  </si>
  <si>
    <t>TG697</t>
  </si>
  <si>
    <t>TG714</t>
  </si>
  <si>
    <t>TG715</t>
  </si>
  <si>
    <t>TG730</t>
  </si>
  <si>
    <t>TG795</t>
  </si>
  <si>
    <t>TG963</t>
  </si>
  <si>
    <t>CH24CNB</t>
  </si>
  <si>
    <t>CH24TYC</t>
  </si>
  <si>
    <t>CHTN1QTKD</t>
  </si>
  <si>
    <t>K59CNSHB</t>
  </si>
  <si>
    <t>CH24CNSHC</t>
  </si>
  <si>
    <t>K58CNSHE</t>
  </si>
  <si>
    <t>K59CNSHC</t>
  </si>
  <si>
    <t>K59CNSHA</t>
  </si>
  <si>
    <t>CH24CNTPC</t>
  </si>
  <si>
    <t>CH24CNSHB</t>
  </si>
  <si>
    <t>K59KHCTB</t>
  </si>
  <si>
    <t>K59KHCTC</t>
  </si>
  <si>
    <t>CH24QLKTD</t>
  </si>
  <si>
    <t>CH24NTTSB</t>
  </si>
  <si>
    <t>CHTB1QLKT</t>
  </si>
  <si>
    <t>CH24KTNNC</t>
  </si>
  <si>
    <t>K59KHCTA</t>
  </si>
  <si>
    <t>K58CNSHA</t>
  </si>
  <si>
    <t>CH24QLDDD</t>
  </si>
  <si>
    <t>CH24QLDDE</t>
  </si>
  <si>
    <t>K59CNSTHA</t>
  </si>
  <si>
    <t>K59PTNTE</t>
  </si>
  <si>
    <t>K59KTNNB</t>
  </si>
  <si>
    <t>K59PTNTB</t>
  </si>
  <si>
    <t>K59PTNTC</t>
  </si>
  <si>
    <t>K59CGCTB</t>
  </si>
  <si>
    <t>K59KHCTF</t>
  </si>
  <si>
    <t>K59KHMTC</t>
  </si>
  <si>
    <t>K59KHMTA</t>
  </si>
  <si>
    <t>K59KHCTD</t>
  </si>
  <si>
    <t>K59KTA</t>
  </si>
  <si>
    <t>CH24QTKDC</t>
  </si>
  <si>
    <t>K58NTTSA</t>
  </si>
  <si>
    <t>K59NTTSA</t>
  </si>
  <si>
    <t>Phạm Xuân</t>
  </si>
  <si>
    <t>Hội</t>
  </si>
  <si>
    <t>Phạm Ngọc</t>
  </si>
  <si>
    <t>Doanh</t>
  </si>
  <si>
    <t>Nguyễn Việt</t>
  </si>
  <si>
    <t>Yến</t>
  </si>
  <si>
    <t>Mười</t>
  </si>
  <si>
    <t>Phùng Thế</t>
  </si>
  <si>
    <t>Nguyễn Thị Hồng</t>
  </si>
  <si>
    <t>Nhung</t>
  </si>
  <si>
    <t>Hà Thị Thanh</t>
  </si>
  <si>
    <t>Bùi Hải</t>
  </si>
  <si>
    <t>Triều</t>
  </si>
  <si>
    <t>Hoàng Bằng</t>
  </si>
  <si>
    <t>An</t>
  </si>
  <si>
    <t>Phạm Thị ánh</t>
  </si>
  <si>
    <t>Bắc</t>
  </si>
  <si>
    <t>Bùi Thị</t>
  </si>
  <si>
    <t>Gia</t>
  </si>
  <si>
    <t>Ngô Xuân</t>
  </si>
  <si>
    <t>Ninh</t>
  </si>
  <si>
    <t>Hồ Tú</t>
  </si>
  <si>
    <t>Nguyễn Thu</t>
  </si>
  <si>
    <t>Hà</t>
  </si>
  <si>
    <t>Nguyễn Tiến</t>
  </si>
  <si>
    <t>Phan Trung</t>
  </si>
  <si>
    <t>Hoàng Liên</t>
  </si>
  <si>
    <t>Nguyễn Phương</t>
  </si>
  <si>
    <t>Kim Thị</t>
  </si>
  <si>
    <t>Đoàn Văn</t>
  </si>
  <si>
    <t>Nguyễn Minh</t>
  </si>
  <si>
    <t>Nam</t>
  </si>
  <si>
    <t>Hà Thị</t>
  </si>
  <si>
    <t>Trần Thị Thúy</t>
  </si>
  <si>
    <t>Lương Xuân</t>
  </si>
  <si>
    <t>Quỳ</t>
  </si>
  <si>
    <t>Lê Du</t>
  </si>
  <si>
    <t>Phong</t>
  </si>
  <si>
    <t>Đinh Vương</t>
  </si>
  <si>
    <t>Hướng dẫn 1_Cao học</t>
  </si>
  <si>
    <t>Hướng dẫn 2 NCS người NN_TV</t>
  </si>
  <si>
    <t>Hướng dẫn 2_ĐH_Tiếng Anh</t>
  </si>
  <si>
    <t>Hướng dẫn 1_ĐH_Tiếng Anh</t>
  </si>
  <si>
    <t>Hướng dẫn 1 NCS người NN_TV</t>
  </si>
  <si>
    <t>Nguyễn Thị Giang</t>
  </si>
  <si>
    <t>Bùi Hải Nam</t>
  </si>
  <si>
    <t>Nguyễn Ngọc Chỉnh</t>
  </si>
  <si>
    <t>Đặng Hoàng Trang</t>
  </si>
  <si>
    <t>Nguyễn Thị Thương</t>
  </si>
  <si>
    <t>Vũ Đình Trọng</t>
  </si>
  <si>
    <t>Nguyễn Mạnh Anh</t>
  </si>
  <si>
    <t>Nguyễn Thị Huyền</t>
  </si>
  <si>
    <t>Trần Văn Khải</t>
  </si>
  <si>
    <t>Nguyễn Văn Thanh</t>
  </si>
  <si>
    <t>Nguyễn Thị Hằng</t>
  </si>
  <si>
    <t>Trần Thị Kim Hương</t>
  </si>
  <si>
    <t>Phạm Duy Súy</t>
  </si>
  <si>
    <t>Phạm Thị Huyền</t>
  </si>
  <si>
    <t>Hoàng Phương Anh</t>
  </si>
  <si>
    <t>Nguyễn Thị Nga</t>
  </si>
  <si>
    <t>Nguyễn Thị Sen</t>
  </si>
  <si>
    <t>Bùi Thị Minh</t>
  </si>
  <si>
    <t>Thái Thị Nhung</t>
  </si>
  <si>
    <t>Trần Thị Luyến</t>
  </si>
  <si>
    <t>Trịnh Đăng Việt</t>
  </si>
  <si>
    <t>Nguyễn Thị Hạnh</t>
  </si>
  <si>
    <t>Lê Nguyên Vương</t>
  </si>
  <si>
    <t>Nguyễn Thị Thanh Loan</t>
  </si>
  <si>
    <t>Nguyễn Thị Trang</t>
  </si>
  <si>
    <t>Âu Xuân Khoa</t>
  </si>
  <si>
    <t>Lò Thị Xuân</t>
  </si>
  <si>
    <t>Nguyễn Thị Thắm</t>
  </si>
  <si>
    <t>Trần Thị Huyền</t>
  </si>
  <si>
    <t>Lê Thị Hà</t>
  </si>
  <si>
    <t>Đỗ Thị Mỹ Trang</t>
  </si>
  <si>
    <t>Nguyễn Thị Phương Dung</t>
  </si>
  <si>
    <t>Phạm Thị Hà</t>
  </si>
  <si>
    <t>Nguyễn Thị Dung</t>
  </si>
  <si>
    <t>Đặng Đình Hải</t>
  </si>
  <si>
    <t>Trần Đức Hoàng</t>
  </si>
  <si>
    <t>Hoàng Thế Anh</t>
  </si>
  <si>
    <t>Phùng Huy Vinh</t>
  </si>
  <si>
    <t>Nguyễn Trung Dũng</t>
  </si>
  <si>
    <t>Đinh Văn Hà</t>
  </si>
  <si>
    <t>Phạm Xuân Phương</t>
  </si>
  <si>
    <t>2795/QĐ-HVN</t>
  </si>
  <si>
    <t>27/06/2017</t>
  </si>
  <si>
    <t>1670/QĐ-HVN</t>
  </si>
  <si>
    <t>21/06/2016</t>
  </si>
  <si>
    <t>02/08/2017</t>
  </si>
  <si>
    <t>28/06/2016</t>
  </si>
  <si>
    <t>29/06/2016</t>
  </si>
  <si>
    <t>05/08/2015</t>
  </si>
  <si>
    <t>577/QĐ-HVN</t>
  </si>
  <si>
    <t>14/03/2016</t>
  </si>
  <si>
    <t>83/HĐTG-HVN-KTPTNT-TCCB</t>
  </si>
  <si>
    <t>07/11/2017</t>
  </si>
  <si>
    <t>85/HĐTG-HVN-KTPTNT-TCCB</t>
  </si>
  <si>
    <t>16/HĐTG-HVN- SH-TCCB</t>
  </si>
  <si>
    <t>3520/QĐ-HVN</t>
  </si>
  <si>
    <t>30/08/2017</t>
  </si>
  <si>
    <t>3470/QĐ-HVN</t>
  </si>
  <si>
    <t>31/10/2016</t>
  </si>
  <si>
    <t>29/07/2016</t>
  </si>
  <si>
    <t>3521/QĐ-HVN</t>
  </si>
  <si>
    <t>29/09/2016</t>
  </si>
  <si>
    <t>35/HĐTG-HVN-MKT</t>
  </si>
  <si>
    <t>25/12/2016</t>
  </si>
  <si>
    <t>03/12/2015</t>
  </si>
  <si>
    <t>15/12/2015</t>
  </si>
  <si>
    <t>3774/QĐ-HVN</t>
  </si>
  <si>
    <t>22/11/2016</t>
  </si>
  <si>
    <t>3125/QĐ-HVN</t>
  </si>
  <si>
    <t>31/07/2017</t>
  </si>
  <si>
    <t>02/11/2016</t>
  </si>
  <si>
    <t>4243/QĐ-HVN</t>
  </si>
  <si>
    <t>20/10/2017</t>
  </si>
  <si>
    <t>3482/QĐ-HVN</t>
  </si>
  <si>
    <t>09/01/2017</t>
  </si>
  <si>
    <t>2971/QĐ-HVN</t>
  </si>
  <si>
    <t>22/09/2016</t>
  </si>
  <si>
    <t>4271/QĐ-HVN</t>
  </si>
  <si>
    <t>18/08/2017</t>
  </si>
  <si>
    <t>36/HĐTG-HVN-ĐL-TCCB</t>
  </si>
  <si>
    <t>14/08/2017</t>
  </si>
  <si>
    <t>50/HĐTG-HVN-ĐL-TCCB</t>
  </si>
  <si>
    <t>3062/QĐ-HVN</t>
  </si>
  <si>
    <t>26/07/2017</t>
  </si>
  <si>
    <t>2585/QĐ-HVN</t>
  </si>
  <si>
    <t>30/08/2016</t>
  </si>
  <si>
    <t>17/HĐTG-HVN-BMKTTNMT</t>
  </si>
  <si>
    <t>15/09/2017</t>
  </si>
  <si>
    <t>67/HĐTG-HVN-2017-TCCB</t>
  </si>
  <si>
    <t>1808/QĐ-HVN</t>
  </si>
  <si>
    <t>26/10/2015</t>
  </si>
  <si>
    <t>21/HĐTG-HVN-BMKTTN&amp;MT</t>
  </si>
  <si>
    <t>18/09/2017</t>
  </si>
  <si>
    <t>40/HĐTG-HVN-TBBQ-2017-TCCB</t>
  </si>
  <si>
    <t>16/08/2017</t>
  </si>
  <si>
    <t>29/01/2015</t>
  </si>
  <si>
    <t>13/HĐTG-HVN-CN-TCCB</t>
  </si>
  <si>
    <t>10/HĐTG-HVN-CB</t>
  </si>
  <si>
    <t>03/02/2015</t>
  </si>
  <si>
    <t>34/HĐTG-HVN-ĐL-TCCB</t>
  </si>
  <si>
    <t>87/HĐTG-HVN-KTPTNT-TCCB</t>
  </si>
  <si>
    <t>977/QĐ-HVN</t>
  </si>
  <si>
    <t>28/04/2016</t>
  </si>
  <si>
    <t>12/HĐTG-HVN-CN-TCCB</t>
  </si>
  <si>
    <t>43/HĐTG-HVN-SH-TCCB</t>
  </si>
  <si>
    <t>3044/QĐ-HVN</t>
  </si>
  <si>
    <t>446/QĐ-HVN</t>
  </si>
  <si>
    <t>09/03/2016</t>
  </si>
  <si>
    <t>1560/QĐ-HVN</t>
  </si>
  <si>
    <t>23/05/2017</t>
  </si>
  <si>
    <t>3831/QĐ-HVN</t>
  </si>
  <si>
    <t>28/11/2016</t>
  </si>
  <si>
    <t>3279/QĐ-HVN</t>
  </si>
  <si>
    <t>30/06/2015</t>
  </si>
  <si>
    <t>20/HĐTG-HVN-BMKTTNMT</t>
  </si>
  <si>
    <t>1091/QĐ-HVN</t>
  </si>
  <si>
    <t>25/04/2015</t>
  </si>
  <si>
    <t>07/08/2017</t>
  </si>
  <si>
    <t>55/HĐTG-HVN-BMKT--2017-TCCB</t>
  </si>
  <si>
    <t>HD_CH_1</t>
  </si>
  <si>
    <t>DH_2_NE</t>
  </si>
  <si>
    <t>DH_1_NE</t>
  </si>
  <si>
    <t>Số lượng 
hướng dẫn 
(người học)</t>
  </si>
  <si>
    <t>f_mamh</t>
  </si>
  <si>
    <t>09/HĐTG-HVN-TY-VSVTN</t>
  </si>
  <si>
    <t>568/QĐ-HVN</t>
  </si>
  <si>
    <t>01-2017/HĐTG-HVN-BMKTTNMT</t>
  </si>
  <si>
    <t>19/01/2017</t>
  </si>
  <si>
    <t>01/HĐTG-HVN-DTG</t>
  </si>
  <si>
    <t>02/HĐTG-HVN-DTG</t>
  </si>
  <si>
    <t>01/08/2017</t>
  </si>
  <si>
    <t>10/HĐTG-HVN-TY-VSVTN</t>
  </si>
  <si>
    <t>11-118/HĐTG-HVN-01</t>
  </si>
  <si>
    <t>03/HĐTG-HVN-DTG</t>
  </si>
  <si>
    <t>06/HĐTG-HVN-TY-VSVTN</t>
  </si>
  <si>
    <t>07/HĐTG-HVN-TY-VSVTN</t>
  </si>
  <si>
    <t>08/HĐTG-HVN-TY-VSVTN</t>
  </si>
  <si>
    <t>14/03/2017</t>
  </si>
  <si>
    <t>BẢNG CHI TIẾT THANH TOÁN TIỀN HƯỚNG DẪN LUẬN ÁN, LUẬN VĂN, KHÓA LUẬN, CHUYÊN ĐỀ TỐT NGHIỆP HỌC KỲ II NĂM HỌC 2017-2018</t>
  </si>
  <si>
    <t>MG120</t>
  </si>
  <si>
    <t>MG137</t>
  </si>
  <si>
    <t>MG247</t>
  </si>
  <si>
    <t>MG379</t>
  </si>
  <si>
    <t>MOI77</t>
  </si>
  <si>
    <t>STV11</t>
  </si>
  <si>
    <t>TG128</t>
  </si>
  <si>
    <t>TG175</t>
  </si>
  <si>
    <t>TG241</t>
  </si>
  <si>
    <t>TG327</t>
  </si>
  <si>
    <t>TG335</t>
  </si>
  <si>
    <t>TG384</t>
  </si>
  <si>
    <t>TG393</t>
  </si>
  <si>
    <t>TG394</t>
  </si>
  <si>
    <t>TG426</t>
  </si>
  <si>
    <t>TG427</t>
  </si>
  <si>
    <t>TG438</t>
  </si>
  <si>
    <t>TG443</t>
  </si>
  <si>
    <t>TG445</t>
  </si>
  <si>
    <t>TG446</t>
  </si>
  <si>
    <t>TG453</t>
  </si>
  <si>
    <t>TG455</t>
  </si>
  <si>
    <t>TG460</t>
  </si>
  <si>
    <t>TG461</t>
  </si>
  <si>
    <t>TG681</t>
  </si>
  <si>
    <t>TG704</t>
  </si>
  <si>
    <t>TG827</t>
  </si>
  <si>
    <t>TG890</t>
  </si>
  <si>
    <t>TG969</t>
  </si>
  <si>
    <t>K59BHTS</t>
  </si>
  <si>
    <t>LTK61KHCT</t>
  </si>
  <si>
    <t>CH24KHMTC</t>
  </si>
  <si>
    <t>K59KHDT</t>
  </si>
  <si>
    <t>K59PTNTD</t>
  </si>
  <si>
    <t>K59KTNND</t>
  </si>
  <si>
    <t>K59QLKTB</t>
  </si>
  <si>
    <t>K58CTH</t>
  </si>
  <si>
    <t>K59QLDDA</t>
  </si>
  <si>
    <t>K59QLDDB</t>
  </si>
  <si>
    <t>K59QLDDC</t>
  </si>
  <si>
    <t>K59QLDDF</t>
  </si>
  <si>
    <t>K60QLDDB</t>
  </si>
  <si>
    <t>K58CNSHC</t>
  </si>
  <si>
    <t>K57CNSHB</t>
  </si>
  <si>
    <t>K59KHCTE</t>
  </si>
  <si>
    <t>K59RHQMC</t>
  </si>
  <si>
    <t>K59CNTYA</t>
  </si>
  <si>
    <t>K59CNTYB</t>
  </si>
  <si>
    <t>K59CNTYD</t>
  </si>
  <si>
    <t>K59DDTA</t>
  </si>
  <si>
    <t>K59KHVN</t>
  </si>
  <si>
    <t>K59CNTYC</t>
  </si>
  <si>
    <t>K59KHMTB</t>
  </si>
  <si>
    <t>K59BVTVA</t>
  </si>
  <si>
    <t>K59BVTVB</t>
  </si>
  <si>
    <t>K59BVTVC</t>
  </si>
  <si>
    <t>CDK5MTA</t>
  </si>
  <si>
    <t>K59KHMTD</t>
  </si>
  <si>
    <t>K58BVTVA</t>
  </si>
  <si>
    <t>K58BVTVB</t>
  </si>
  <si>
    <t>K24CNTPC</t>
  </si>
  <si>
    <t>CH24NTTSC</t>
  </si>
  <si>
    <t>TN</t>
  </si>
  <si>
    <t>Nguyễn Thị Kim</t>
  </si>
  <si>
    <t>Nguyễn Đăng Minh</t>
  </si>
  <si>
    <t>Chánh</t>
  </si>
  <si>
    <t>In</t>
  </si>
  <si>
    <t>Phạm Thị Thu</t>
  </si>
  <si>
    <t>Đào Thế</t>
  </si>
  <si>
    <t>Hoàng</t>
  </si>
  <si>
    <t>Cảm</t>
  </si>
  <si>
    <t>Lê Thị</t>
  </si>
  <si>
    <t>Lưu Quang</t>
  </si>
  <si>
    <t>Trịnh Hồng</t>
  </si>
  <si>
    <t>Trần Đình</t>
  </si>
  <si>
    <t>Chiến</t>
  </si>
  <si>
    <t>Oanh</t>
  </si>
  <si>
    <t>Vũ Quang</t>
  </si>
  <si>
    <t>Sáng</t>
  </si>
  <si>
    <t>Điếm</t>
  </si>
  <si>
    <t>Lê Quang</t>
  </si>
  <si>
    <t>Khải</t>
  </si>
  <si>
    <t>Huệ</t>
  </si>
  <si>
    <t>Vinh</t>
  </si>
  <si>
    <t>Ngô Bích</t>
  </si>
  <si>
    <t>Hảo</t>
  </si>
  <si>
    <t>Lưu Mạnh</t>
  </si>
  <si>
    <t>Quỳnh</t>
  </si>
  <si>
    <t>Đặng Toàn</t>
  </si>
  <si>
    <t>Phạm Anh</t>
  </si>
  <si>
    <t>Tuấn</t>
  </si>
  <si>
    <t>Lụa</t>
  </si>
  <si>
    <t>Bầm</t>
  </si>
  <si>
    <t>HD_CD_DL</t>
  </si>
  <si>
    <t>15/HĐTG-HVN-BMTNN</t>
  </si>
  <si>
    <t>05/01/2018</t>
  </si>
  <si>
    <t>04/HĐTG-HVN-SLTTĐV-TCCB</t>
  </si>
  <si>
    <t>08/01/2018</t>
  </si>
  <si>
    <t>314/QĐ-HVN</t>
  </si>
  <si>
    <t>31/01/2018</t>
  </si>
  <si>
    <t>108/HĐTG-HVN-MT-TCCB</t>
  </si>
  <si>
    <t>28/12/2017</t>
  </si>
  <si>
    <t>10/HĐTG-HVN-CLT-2018</t>
  </si>
  <si>
    <t>02/03/2018</t>
  </si>
  <si>
    <t>01/HĐTG-HVN-BMCTH</t>
  </si>
  <si>
    <t>01/11/2017</t>
  </si>
  <si>
    <t>26/06/2017</t>
  </si>
  <si>
    <t>104/HĐTG-HVN-SH</t>
  </si>
  <si>
    <t>10/01/2018</t>
  </si>
  <si>
    <t>23/HĐTG-HVN-BMSLTV</t>
  </si>
  <si>
    <t>02/01/2018</t>
  </si>
  <si>
    <t>20/HĐTG-HVN-BMSLTV</t>
  </si>
  <si>
    <t>22/HĐTG-HVN-BMSLTV</t>
  </si>
  <si>
    <t>21/HĐTG-HVN-BMSLTV</t>
  </si>
  <si>
    <t>109/HĐTG-HVN-2017-TCCB</t>
  </si>
  <si>
    <t>10/HĐTG-HVN-BMKTTNMT</t>
  </si>
  <si>
    <t>3134/QĐ-NNH</t>
  </si>
  <si>
    <t>17/12/2012</t>
  </si>
  <si>
    <t>15/HĐTG-HVN-MT-BTS</t>
  </si>
  <si>
    <t>17/01/2018</t>
  </si>
  <si>
    <t>109/HĐTG-HVN-SH</t>
  </si>
  <si>
    <t>24/01/2018</t>
  </si>
  <si>
    <t>88/HĐTG-HVN-KTPTNT-TCCB</t>
  </si>
  <si>
    <t>07/HĐTG-HVN-SLTTĐV-TCCB</t>
  </si>
  <si>
    <t>3127/QĐ-HVN</t>
  </si>
  <si>
    <t>10/12/2015</t>
  </si>
  <si>
    <t>11-218/HĐTG-HVN-01</t>
  </si>
  <si>
    <t>15/01/2018</t>
  </si>
  <si>
    <t>1374/QĐ-NNH</t>
  </si>
  <si>
    <t>08/07/2014</t>
  </si>
  <si>
    <t>48/HĐTG-HVN-SH-TCCB</t>
  </si>
  <si>
    <t>06/QĐ-NNH</t>
  </si>
  <si>
    <t>02/01/2014</t>
  </si>
  <si>
    <t>01/HĐTG-HVN-PTN-2018</t>
  </si>
  <si>
    <t>29/01/2018</t>
  </si>
  <si>
    <t>Chi thừa kỳ I
(đồng)</t>
  </si>
  <si>
    <t>Còn nhận
(đồng)</t>
  </si>
  <si>
    <t>Truy thu lại
(đồng)</t>
  </si>
  <si>
    <t>Chi thừa 
kỳ I
(đồng)</t>
  </si>
  <si>
    <t>Bổ sung 
kỳ I 
(đồng)</t>
  </si>
  <si>
    <t>Măi Van</t>
  </si>
  <si>
    <t>Còn nhận_
(đồng)</t>
  </si>
  <si>
    <t>Truy thu lại_
(đồng)</t>
  </si>
  <si>
    <t>Ghi 
chú</t>
  </si>
  <si>
    <t>Bổ sung kỳ I 
(đồng)</t>
  </si>
  <si>
    <t>HỌC KỲ II NĂM HỌC 2017-2018 ĐỐI VỚI GIẢNG VIÊN THỈNH GIẢNG</t>
  </si>
  <si>
    <t>HD012</t>
  </si>
  <si>
    <t>HD013</t>
  </si>
  <si>
    <t>HD011</t>
  </si>
  <si>
    <t>CH24GiCTB</t>
  </si>
  <si>
    <t>CH24BVTVC</t>
  </si>
  <si>
    <t>Đỗ Duy</t>
  </si>
  <si>
    <t>Phái</t>
  </si>
  <si>
    <t>Hà Văn</t>
  </si>
  <si>
    <t>Phúc</t>
  </si>
  <si>
    <t>1703/QĐ-HVN</t>
  </si>
  <si>
    <t>24/06/2016</t>
  </si>
  <si>
    <t>4231/QĐ-HVN</t>
  </si>
  <si>
    <t>20/12/2016</t>
  </si>
  <si>
    <t>Trần Thị Như Nguyệt</t>
  </si>
  <si>
    <t>Nguyễn Thị Lương</t>
  </si>
  <si>
    <t>Ngô Thị Hà</t>
  </si>
  <si>
    <t>BẢNG TỔNG HỢP THANH TOÁN TIỀN HƯỚNG DẪN LUẬN ÁN, LUẬN VĂN, KHÓA LUẬN, CHUYÊN ĐỀ TỐT NGHIỆP</t>
  </si>
  <si>
    <t xml:space="preserve">(Kèm theo Quyết định số    1952   /QĐ-HVN ngày   09    tháng   7   năm 2018 </t>
  </si>
  <si>
    <t>(Kèm theo Quyết định số   1952    /QĐ-HVN ngày   09   tháng   7   năm 2018 của Giám đốc Học viện Nông nghiệp Việt Nam)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</si>
</sst>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mm/yy"/>
    <numFmt numFmtId="188" formatCode="0.0"/>
    <numFmt numFmtId="189" formatCode="#,##0.0"/>
    <numFmt numFmtId="190" formatCode="#,##0.000"/>
    <numFmt numFmtId="191" formatCode="0.000"/>
    <numFmt numFmtId="192" formatCode="0.000000"/>
    <numFmt numFmtId="193" formatCode="0.00000"/>
    <numFmt numFmtId="194" formatCode="0.0000"/>
    <numFmt numFmtId="195" formatCode="#,##0.000000000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mm/yyyy"/>
    <numFmt numFmtId="203" formatCode="_(* #,##0.0_);_(* \(#,##0.0\);_(* &quot;-&quot;_);_(@_)"/>
    <numFmt numFmtId="204" formatCode="_(* #,##0.00_);_(* \(#,##0.00\);_(* &quot;-&quot;_);_(@_)"/>
    <numFmt numFmtId="205" formatCode="00.000"/>
    <numFmt numFmtId="206" formatCode="mm/dd/yy"/>
    <numFmt numFmtId="207" formatCode="yy/mm/dd"/>
    <numFmt numFmtId="208" formatCode="yyyy/mm/dd"/>
    <numFmt numFmtId="209" formatCode="yyyymmdd"/>
    <numFmt numFmtId="210" formatCode="000"/>
    <numFmt numFmtId="211" formatCode="00"/>
    <numFmt numFmtId="212" formatCode="00,000"/>
    <numFmt numFmtId="213" formatCode="0.0%"/>
    <numFmt numFmtId="214" formatCode="0.000%"/>
    <numFmt numFmtId="215" formatCode="_(* #,##0.000_);_(* \(#,##0.000\);_(* &quot;-&quot;??_);_(@_)"/>
    <numFmt numFmtId="216" formatCode="_(* #,##0.0000_);_(* \(#,##0.0000\);_(* &quot;-&quot;??_);_(@_)"/>
    <numFmt numFmtId="217" formatCode="#,##0.00000000000"/>
    <numFmt numFmtId="218" formatCode="#,##0.000000000000"/>
    <numFmt numFmtId="219" formatCode="#,##0.0000000000000"/>
    <numFmt numFmtId="220" formatCode="0.0000000"/>
    <numFmt numFmtId="221" formatCode="_-* #,##0.0_-;\-* #,##0.0_-;_-* &quot;-&quot;??_-;_-@_-"/>
    <numFmt numFmtId="222" formatCode="_-* #,##0_-;\-* #,##0_-;_-* &quot;-&quot;??_-;_-@_-"/>
    <numFmt numFmtId="223" formatCode="dd/mm/yy"/>
  </numFmts>
  <fonts count="3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3" fontId="0" fillId="0" borderId="0" xfId="41" applyNumberFormat="1" applyAlignment="1">
      <alignment/>
    </xf>
    <xf numFmtId="0" fontId="0" fillId="24" borderId="0" xfId="0" applyFill="1" applyAlignment="1">
      <alignment/>
    </xf>
    <xf numFmtId="173" fontId="0" fillId="24" borderId="0" xfId="41" applyNumberFormat="1" applyFill="1" applyAlignment="1">
      <alignment/>
    </xf>
    <xf numFmtId="0" fontId="0" fillId="22" borderId="0" xfId="0" applyFill="1" applyAlignment="1">
      <alignment/>
    </xf>
    <xf numFmtId="173" fontId="0" fillId="22" borderId="0" xfId="41" applyNumberFormat="1" applyFill="1" applyAlignment="1">
      <alignment/>
    </xf>
    <xf numFmtId="173" fontId="0" fillId="0" borderId="0" xfId="41" applyNumberFormat="1" applyFont="1" applyAlignment="1">
      <alignment/>
    </xf>
    <xf numFmtId="173" fontId="0" fillId="24" borderId="0" xfId="41" applyNumberFormat="1" applyFont="1" applyFill="1" applyAlignment="1">
      <alignment/>
    </xf>
    <xf numFmtId="173" fontId="0" fillId="22" borderId="0" xfId="41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29" fillId="0" borderId="0" xfId="41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2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3" fontId="31" fillId="0" borderId="11" xfId="41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3" fontId="31" fillId="0" borderId="0" xfId="41" applyNumberFormat="1" applyFont="1" applyFill="1" applyBorder="1" applyAlignment="1">
      <alignment horizontal="center" vertical="center"/>
    </xf>
    <xf numFmtId="173" fontId="31" fillId="0" borderId="0" xfId="41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3" fontId="31" fillId="0" borderId="11" xfId="4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4" fontId="3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3" fontId="31" fillId="0" borderId="0" xfId="41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3" fontId="32" fillId="0" borderId="22" xfId="41" applyNumberFormat="1" applyFont="1" applyFill="1" applyBorder="1" applyAlignment="1">
      <alignment vertical="center"/>
    </xf>
    <xf numFmtId="3" fontId="32" fillId="0" borderId="10" xfId="41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73" fontId="0" fillId="0" borderId="19" xfId="41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3" fontId="0" fillId="0" borderId="22" xfId="41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41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3" fontId="0" fillId="0" borderId="25" xfId="41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14" fontId="32" fillId="0" borderId="2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vertical="center"/>
    </xf>
    <xf numFmtId="49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7" xfId="0" applyNumberFormat="1" applyFont="1" applyFill="1" applyBorder="1" applyAlignment="1">
      <alignment vertical="center"/>
    </xf>
    <xf numFmtId="0" fontId="0" fillId="25" borderId="18" xfId="0" applyNumberFormat="1" applyFont="1" applyFill="1" applyBorder="1" applyAlignment="1">
      <alignment vertical="center"/>
    </xf>
    <xf numFmtId="0" fontId="0" fillId="25" borderId="10" xfId="0" applyNumberFormat="1" applyFont="1" applyFill="1" applyBorder="1" applyAlignment="1">
      <alignment horizontal="center" vertical="center"/>
    </xf>
    <xf numFmtId="3" fontId="0" fillId="25" borderId="10" xfId="41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"/>
  <sheetViews>
    <sheetView showZeros="0" zoomScalePageLayoutView="0" workbookViewId="0" topLeftCell="A1">
      <selection activeCell="C6" sqref="C6"/>
    </sheetView>
  </sheetViews>
  <sheetFormatPr defaultColWidth="9.00390625" defaultRowHeight="15.75"/>
  <cols>
    <col min="1" max="1" width="9.00390625" style="33" customWidth="1"/>
    <col min="2" max="2" width="16.875" style="34" bestFit="1" customWidth="1"/>
    <col min="3" max="3" width="9.00390625" style="34" customWidth="1"/>
    <col min="4" max="4" width="9.00390625" style="33" customWidth="1"/>
    <col min="5" max="9" width="9.00390625" style="34" customWidth="1"/>
    <col min="10" max="12" width="9.00390625" style="33" customWidth="1"/>
    <col min="13" max="13" width="9.00390625" style="35" customWidth="1"/>
    <col min="14" max="18" width="9.00390625" style="33" customWidth="1"/>
    <col min="19" max="31" width="9.00390625" style="34" customWidth="1"/>
    <col min="32" max="32" width="9.00390625" style="36" customWidth="1"/>
    <col min="33" max="49" width="9.00390625" style="34" customWidth="1"/>
    <col min="50" max="51" width="9.00390625" style="33" customWidth="1"/>
    <col min="52" max="53" width="9.00390625" style="37" customWidth="1"/>
    <col min="54" max="54" width="9.00390625" style="33" customWidth="1"/>
    <col min="55" max="55" width="9.00390625" style="37" customWidth="1"/>
    <col min="56" max="60" width="9.00390625" style="33" customWidth="1"/>
    <col min="61" max="62" width="9.00390625" style="38" customWidth="1"/>
    <col min="63" max="84" width="9.00390625" style="33" customWidth="1"/>
    <col min="85" max="85" width="9.00390625" style="38" customWidth="1"/>
    <col min="86" max="87" width="9.00390625" style="33" customWidth="1"/>
    <col min="88" max="88" width="9.00390625" style="38" customWidth="1"/>
    <col min="89" max="89" width="9.00390625" style="33" customWidth="1"/>
    <col min="90" max="16384" width="9.00390625" style="34" customWidth="1"/>
  </cols>
  <sheetData>
    <row r="1" spans="2:15" s="25" customFormat="1" ht="16.5">
      <c r="B1" s="22">
        <f>huong_dan_ky_II_2017_2018!I272</f>
        <v>137950000</v>
      </c>
      <c r="C1" s="23" t="str">
        <f>RIGHT("000000000000"&amp;ROUND(B1,0),12)</f>
        <v>000137950000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</row>
    <row r="2" spans="2:15" s="25" customFormat="1" ht="25.5">
      <c r="B2" s="26" t="s">
        <v>602</v>
      </c>
      <c r="C2" s="27"/>
      <c r="D2" s="28">
        <f>VALUE(MID(C1,D1,1))</f>
        <v>0</v>
      </c>
      <c r="E2" s="28">
        <f>VALUE(MID(C1,E1,1))</f>
        <v>0</v>
      </c>
      <c r="F2" s="28">
        <f>VALUE(MID(C1,F1,1))</f>
        <v>0</v>
      </c>
      <c r="G2" s="28">
        <f>VALUE(MID(C1,G1,1))</f>
        <v>1</v>
      </c>
      <c r="H2" s="28">
        <f>VALUE(MID(C1,H1,1))</f>
        <v>3</v>
      </c>
      <c r="I2" s="28">
        <f>VALUE(MID(C1,I1,1))</f>
        <v>7</v>
      </c>
      <c r="J2" s="28">
        <f>VALUE(MID(C1,J1,1))</f>
        <v>9</v>
      </c>
      <c r="K2" s="28">
        <f>VALUE(MID(C1,K1,1))</f>
        <v>5</v>
      </c>
      <c r="L2" s="28">
        <f>VALUE(MID(C1,L1,1))</f>
        <v>0</v>
      </c>
      <c r="M2" s="28">
        <f>VALUE(MID(C1,M1,1))</f>
        <v>0</v>
      </c>
      <c r="N2" s="28">
        <f>VALUE(MID(C1,N1,1))</f>
        <v>0</v>
      </c>
      <c r="O2" s="28">
        <f>VALUE(MID(C1,O1,1))</f>
        <v>0</v>
      </c>
    </row>
    <row r="3" spans="2:15" s="25" customFormat="1" ht="16.5">
      <c r="B3" s="29"/>
      <c r="C3" s="27"/>
      <c r="D3" s="28">
        <f>SUM(D2:D2)</f>
        <v>0</v>
      </c>
      <c r="E3" s="28">
        <f>SUM(D2:E2)</f>
        <v>0</v>
      </c>
      <c r="F3" s="28">
        <f>SUM(D2:F2)</f>
        <v>0</v>
      </c>
      <c r="G3" s="28">
        <f>SUM(G2:G2)</f>
        <v>1</v>
      </c>
      <c r="H3" s="28">
        <f>SUM(G2:H2)</f>
        <v>4</v>
      </c>
      <c r="I3" s="28">
        <f>SUM(G2:I2)</f>
        <v>11</v>
      </c>
      <c r="J3" s="28">
        <f>SUM(J2:J2)</f>
        <v>9</v>
      </c>
      <c r="K3" s="28">
        <f>SUM(J2:K2)</f>
        <v>14</v>
      </c>
      <c r="L3" s="28">
        <f>SUM(J2:L2)</f>
        <v>14</v>
      </c>
      <c r="M3" s="28">
        <f>SUM(M2:M2)</f>
        <v>0</v>
      </c>
      <c r="N3" s="28">
        <f>SUM(M2:N2)</f>
        <v>0</v>
      </c>
      <c r="O3" s="28">
        <f>SUM(M2:O2)</f>
        <v>0</v>
      </c>
    </row>
    <row r="4" spans="2:15" s="25" customFormat="1" ht="16.5">
      <c r="B4" s="30"/>
      <c r="C4" s="27"/>
      <c r="D4" s="31">
        <f>IF(D2=0,"",CHOOSE(D2,"một","hai","ba","bốn","năm","sáu","bảy","tám","chín"))</f>
      </c>
      <c r="E4" s="31">
        <f>IF(E2=0,IF(AND(D2&lt;&gt;0,F2&lt;&gt;0),"lẻ",""),CHOOSE(E2,"mười ","hai","ba","bốn","năm","sáu","bảy","tám","chín"))</f>
      </c>
      <c r="F4" s="31">
        <f>IF(F2=0,"",CHOOSE(F2,IF(E2&gt;1,"mốt","một"),"hai","ba","bốn",IF(E2=0,"năm","lăm"),"sáu","bảy","tám","chín"))</f>
      </c>
      <c r="G4" s="31" t="str">
        <f>IF(G2=0,"",CHOOSE(G2,"một","hai","ba","bốn","năm","sáu","bảy","tám","chín"))</f>
        <v>một</v>
      </c>
      <c r="H4" s="31" t="str">
        <f>IF(H2=0,IF(AND(G2&lt;&gt;0,I2&lt;&gt;0),"lẻ",""),CHOOSE(H2,"mười","hai","ba","bốn","năm","sáu","bảy","tám","chín"))</f>
        <v>ba</v>
      </c>
      <c r="I4" s="31" t="str">
        <f>IF(I2=0,"",CHOOSE(I2,IF(H2&gt;1,"mốt","một"),"hai","ba","bốn",IF(H2=0,"năm","lăm"),"sáu","bảy","tám","chín"))</f>
        <v>bảy</v>
      </c>
      <c r="J4" s="31" t="str">
        <f>IF(J2=0,"",CHOOSE(J2,"một","hai","ba","bốn","năm","sáu","bảy","tám","chín"))</f>
        <v>chín</v>
      </c>
      <c r="K4" s="31" t="str">
        <f>IF(K2=0,IF(AND(J2&lt;&gt;0,L2&lt;&gt;0),"lẻ",""),CHOOSE(K2,"mười","hai","ba","bốn","năm","sáu","bảy","tám","chín"))</f>
        <v>năm</v>
      </c>
      <c r="L4" s="31">
        <f>IF(L2=0,"",CHOOSE(L2,IF(K2&gt;1,"mốt","một"),"hai","ba","bốn",IF(K2=0,"năm","lăm"),"sáu","bảy","tám","chín"))</f>
      </c>
      <c r="M4" s="28">
        <f>IF(M2=0,"",CHOOSE(M2,"một","hai","ba","bốn","năm","sáu","bảy","tám","chín"))</f>
      </c>
      <c r="N4" s="32">
        <f>IF(N2=0,IF(AND(M2&lt;&gt;0,O2&lt;&gt;0),"lẻ",""),CHOOSE(N2,"một","hai","ba","bốn","năm","sáu","bảy","tám","chín"))</f>
      </c>
      <c r="O4" s="32">
        <f>IF(O2=0,"",CHOOSE(O2,IF(N2&gt;1,"một","một"),"hai","ba","bốn",IF(N2=0,"năm","lăm"),"sáu","bảy","tám","chín"))</f>
      </c>
    </row>
    <row r="5" spans="2:15" s="25" customFormat="1" ht="16.5">
      <c r="B5" s="29"/>
      <c r="C5" s="27"/>
      <c r="D5" s="32">
        <f>IF(D2=0,"","trăm")</f>
      </c>
      <c r="E5" s="32">
        <f>IF(E2=0,"",IF(E2=1,"","mươi"))</f>
      </c>
      <c r="F5" s="32">
        <f>IF(AND(F2=0,F3=0),"","tỷ")</f>
      </c>
      <c r="G5" s="32" t="str">
        <f>IF(G2=0,"","trăm")</f>
        <v>trăm</v>
      </c>
      <c r="H5" s="32" t="str">
        <f>IF(H2=0,"",IF(H2=1,"","mươi"))</f>
        <v>mươi</v>
      </c>
      <c r="I5" s="32" t="str">
        <f>IF(AND(I2=0,I3=0),"","triệu")</f>
        <v>triệu</v>
      </c>
      <c r="J5" s="32" t="str">
        <f>IF(J2=0,"","trăm")</f>
        <v>trăm</v>
      </c>
      <c r="K5" s="32" t="str">
        <f>IF(K2=0,"",IF(K2=1,"","mươi"))</f>
        <v>mươi</v>
      </c>
      <c r="L5" s="32" t="str">
        <f>IF(AND(L2=0,L3=0),"","ngàn")</f>
        <v>ngàn</v>
      </c>
      <c r="M5" s="32">
        <f>IF(M2=0,"","trăm")</f>
      </c>
      <c r="N5" s="32">
        <f>IF(N2=0,"",IF(N2=1,"","mươi"))</f>
      </c>
      <c r="O5" s="32" t="s">
        <v>603</v>
      </c>
    </row>
    <row r="6" spans="2:15" s="25" customFormat="1" ht="16.5">
      <c r="B6" s="29"/>
      <c r="C6" s="2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trăm ba mươi bảy triệu chín trăm năm mươi ngàn đồng./.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9.25390625" style="0" customWidth="1"/>
    <col min="2" max="2" width="13.50390625" style="0" bestFit="1" customWidth="1"/>
    <col min="3" max="3" width="22.625" style="0" bestFit="1" customWidth="1"/>
    <col min="4" max="4" width="47.75390625" style="0" bestFit="1" customWidth="1"/>
  </cols>
  <sheetData>
    <row r="1" spans="1:4" ht="31.5">
      <c r="A1" t="s">
        <v>197</v>
      </c>
      <c r="B1" t="s">
        <v>198</v>
      </c>
      <c r="C1" s="62" t="s">
        <v>467</v>
      </c>
      <c r="D1" t="s">
        <v>199</v>
      </c>
    </row>
    <row r="2" spans="1:4" ht="15.75">
      <c r="A2" t="s">
        <v>591</v>
      </c>
      <c r="B2" s="1">
        <v>3000000</v>
      </c>
      <c r="C2" s="1">
        <f>B2/2</f>
        <v>1500000</v>
      </c>
      <c r="D2" t="s">
        <v>200</v>
      </c>
    </row>
    <row r="3" spans="1:4" ht="15.75">
      <c r="A3" t="s">
        <v>471</v>
      </c>
      <c r="B3" s="1">
        <v>4500000</v>
      </c>
      <c r="C3" s="1">
        <v>4500000</v>
      </c>
      <c r="D3" t="s">
        <v>472</v>
      </c>
    </row>
    <row r="4" spans="1:4" ht="15.75">
      <c r="A4" t="s">
        <v>465</v>
      </c>
      <c r="B4" s="1">
        <v>3000000</v>
      </c>
      <c r="C4" s="1">
        <v>3000000</v>
      </c>
      <c r="D4" t="s">
        <v>466</v>
      </c>
    </row>
    <row r="5" spans="1:4" ht="15.75">
      <c r="A5" t="s">
        <v>582</v>
      </c>
      <c r="B5" s="1">
        <v>2000000</v>
      </c>
      <c r="C5" s="1">
        <f>B5/2</f>
        <v>1000000</v>
      </c>
      <c r="D5" t="s">
        <v>201</v>
      </c>
    </row>
    <row r="6" spans="1:4" ht="15.75">
      <c r="A6" t="s">
        <v>463</v>
      </c>
      <c r="B6" s="1">
        <v>2000000</v>
      </c>
      <c r="C6" s="1">
        <v>2000000</v>
      </c>
      <c r="D6" t="s">
        <v>461</v>
      </c>
    </row>
    <row r="7" spans="1:4" ht="15.75">
      <c r="A7" t="s">
        <v>468</v>
      </c>
      <c r="B7" s="1">
        <v>3000000</v>
      </c>
      <c r="C7" s="1">
        <v>3000000</v>
      </c>
      <c r="D7" t="s">
        <v>469</v>
      </c>
    </row>
    <row r="8" spans="1:4" ht="15.75">
      <c r="A8" t="s">
        <v>585</v>
      </c>
      <c r="B8" s="1">
        <v>1000000</v>
      </c>
      <c r="C8" s="1">
        <f>B8/2</f>
        <v>500000</v>
      </c>
      <c r="D8" t="s">
        <v>202</v>
      </c>
    </row>
    <row r="9" spans="1:4" ht="15.75">
      <c r="A9" t="s">
        <v>462</v>
      </c>
      <c r="B9" s="1">
        <v>1000000</v>
      </c>
      <c r="C9" s="1">
        <v>1000000</v>
      </c>
      <c r="D9" t="s">
        <v>464</v>
      </c>
    </row>
    <row r="10" spans="1:4" ht="15.75">
      <c r="A10" t="s">
        <v>473</v>
      </c>
      <c r="B10" s="1">
        <v>1500000</v>
      </c>
      <c r="C10" s="1">
        <v>1500000</v>
      </c>
      <c r="D10" t="s">
        <v>474</v>
      </c>
    </row>
    <row r="11" spans="1:4" s="2" customFormat="1" ht="15.75">
      <c r="A11" s="2" t="s">
        <v>203</v>
      </c>
      <c r="B11" s="3">
        <f>B2*1.5</f>
        <v>4500000</v>
      </c>
      <c r="C11" s="3">
        <f>C2*1.5</f>
        <v>2250000</v>
      </c>
      <c r="D11" s="2" t="s">
        <v>204</v>
      </c>
    </row>
    <row r="12" spans="1:4" s="2" customFormat="1" ht="15.75">
      <c r="A12" s="2" t="s">
        <v>613</v>
      </c>
      <c r="B12" s="3">
        <f>B6*1.5</f>
        <v>3000000</v>
      </c>
      <c r="C12" s="3">
        <f>C5*1.5</f>
        <v>1500000</v>
      </c>
      <c r="D12" s="2" t="s">
        <v>205</v>
      </c>
    </row>
    <row r="13" spans="1:4" s="2" customFormat="1" ht="15.75">
      <c r="A13" s="2" t="s">
        <v>476</v>
      </c>
      <c r="B13" s="3">
        <f>B7*1.5</f>
        <v>4500000</v>
      </c>
      <c r="C13" s="3">
        <f>C6*1.5</f>
        <v>3000000</v>
      </c>
      <c r="D13" s="2" t="s">
        <v>205</v>
      </c>
    </row>
    <row r="14" spans="1:4" s="2" customFormat="1" ht="15.75">
      <c r="A14" s="2" t="s">
        <v>610</v>
      </c>
      <c r="B14" s="3">
        <f>B8*1.5</f>
        <v>1500000</v>
      </c>
      <c r="C14" s="3">
        <f>C8*1.5</f>
        <v>750000</v>
      </c>
      <c r="D14" s="2" t="s">
        <v>206</v>
      </c>
    </row>
    <row r="15" spans="1:4" s="2" customFormat="1" ht="15.75">
      <c r="A15" s="2" t="s">
        <v>475</v>
      </c>
      <c r="B15" s="3">
        <f>B9*1.5</f>
        <v>1500000</v>
      </c>
      <c r="C15" s="3">
        <f>C9*1.5</f>
        <v>1500000</v>
      </c>
      <c r="D15" s="2" t="s">
        <v>206</v>
      </c>
    </row>
    <row r="16" spans="1:4" s="4" customFormat="1" ht="15.75">
      <c r="A16" s="4" t="s">
        <v>617</v>
      </c>
      <c r="B16" s="5">
        <f>B2*2</f>
        <v>6000000</v>
      </c>
      <c r="C16" s="5">
        <f>C2*2</f>
        <v>3000000</v>
      </c>
      <c r="D16" s="4" t="s">
        <v>207</v>
      </c>
    </row>
    <row r="17" spans="1:4" s="4" customFormat="1" ht="15.75">
      <c r="A17" s="4" t="s">
        <v>208</v>
      </c>
      <c r="B17" s="5">
        <f>B6*2</f>
        <v>4000000</v>
      </c>
      <c r="C17" s="5">
        <f>C5*2</f>
        <v>2000000</v>
      </c>
      <c r="D17" s="4" t="s">
        <v>209</v>
      </c>
    </row>
    <row r="18" spans="1:4" s="4" customFormat="1" ht="15.75">
      <c r="A18" s="4" t="s">
        <v>210</v>
      </c>
      <c r="B18" s="5">
        <f>B8*2</f>
        <v>2000000</v>
      </c>
      <c r="C18" s="5">
        <f>C8*2</f>
        <v>1000000</v>
      </c>
      <c r="D18" s="4" t="s">
        <v>211</v>
      </c>
    </row>
    <row r="19" spans="1:4" ht="15.75">
      <c r="A19" t="s">
        <v>607</v>
      </c>
      <c r="B19" s="1">
        <v>2000000</v>
      </c>
      <c r="C19" s="1">
        <f>B19</f>
        <v>2000000</v>
      </c>
      <c r="D19" t="s">
        <v>212</v>
      </c>
    </row>
    <row r="20" spans="1:4" ht="15.75">
      <c r="A20" t="s">
        <v>470</v>
      </c>
      <c r="B20" s="1">
        <v>4000000</v>
      </c>
      <c r="C20" s="1">
        <f>B20</f>
        <v>4000000</v>
      </c>
      <c r="D20" t="s">
        <v>212</v>
      </c>
    </row>
    <row r="21" spans="1:4" ht="15.75">
      <c r="A21" t="s">
        <v>213</v>
      </c>
      <c r="B21" s="1">
        <v>1400000</v>
      </c>
      <c r="C21" s="1">
        <f aca="true" t="shared" si="0" ref="C21:C54">B21</f>
        <v>1400000</v>
      </c>
      <c r="D21" t="s">
        <v>214</v>
      </c>
    </row>
    <row r="22" spans="1:4" ht="15.75">
      <c r="A22" t="s">
        <v>215</v>
      </c>
      <c r="B22" s="1">
        <v>600000</v>
      </c>
      <c r="C22" s="1">
        <f t="shared" si="0"/>
        <v>600000</v>
      </c>
      <c r="D22" t="s">
        <v>216</v>
      </c>
    </row>
    <row r="23" spans="1:4" s="2" customFormat="1" ht="15.75">
      <c r="A23" s="2" t="s">
        <v>217</v>
      </c>
      <c r="B23" s="3">
        <f>B19*1.5</f>
        <v>3000000</v>
      </c>
      <c r="C23" s="1">
        <f t="shared" si="0"/>
        <v>3000000</v>
      </c>
      <c r="D23" s="2" t="s">
        <v>218</v>
      </c>
    </row>
    <row r="24" spans="1:4" s="2" customFormat="1" ht="15.75">
      <c r="A24" s="2" t="s">
        <v>219</v>
      </c>
      <c r="B24" s="3">
        <f>B21*1.5</f>
        <v>2100000</v>
      </c>
      <c r="C24" s="1">
        <f t="shared" si="0"/>
        <v>2100000</v>
      </c>
      <c r="D24" s="2" t="s">
        <v>220</v>
      </c>
    </row>
    <row r="25" spans="1:4" s="2" customFormat="1" ht="15.75">
      <c r="A25" s="2" t="s">
        <v>221</v>
      </c>
      <c r="B25" s="3">
        <f>B22*1.5</f>
        <v>900000</v>
      </c>
      <c r="C25" s="1">
        <f t="shared" si="0"/>
        <v>900000</v>
      </c>
      <c r="D25" s="2" t="s">
        <v>222</v>
      </c>
    </row>
    <row r="26" spans="1:4" s="4" customFormat="1" ht="15.75">
      <c r="A26" s="4" t="s">
        <v>223</v>
      </c>
      <c r="B26" s="5">
        <f>B19*2</f>
        <v>4000000</v>
      </c>
      <c r="C26" s="1">
        <f t="shared" si="0"/>
        <v>4000000</v>
      </c>
      <c r="D26" s="4" t="s">
        <v>224</v>
      </c>
    </row>
    <row r="27" spans="1:4" s="4" customFormat="1" ht="15.75">
      <c r="A27" s="4" t="s">
        <v>225</v>
      </c>
      <c r="B27" s="5">
        <f>B21*2</f>
        <v>2800000</v>
      </c>
      <c r="C27" s="1">
        <f t="shared" si="0"/>
        <v>2800000</v>
      </c>
      <c r="D27" s="4" t="s">
        <v>226</v>
      </c>
    </row>
    <row r="28" spans="1:4" s="4" customFormat="1" ht="15.75">
      <c r="A28" s="4" t="s">
        <v>227</v>
      </c>
      <c r="B28" s="5">
        <f>B22*2</f>
        <v>1200000</v>
      </c>
      <c r="C28" s="1">
        <f t="shared" si="0"/>
        <v>1200000</v>
      </c>
      <c r="D28" s="4" t="s">
        <v>228</v>
      </c>
    </row>
    <row r="29" spans="1:4" ht="15.75">
      <c r="A29" t="s">
        <v>581</v>
      </c>
      <c r="B29" s="1">
        <v>2000000</v>
      </c>
      <c r="C29" s="1">
        <f t="shared" si="0"/>
        <v>2000000</v>
      </c>
      <c r="D29" t="s">
        <v>229</v>
      </c>
    </row>
    <row r="30" spans="1:4" ht="15.75">
      <c r="A30" t="s">
        <v>579</v>
      </c>
      <c r="B30" s="1">
        <v>1400000</v>
      </c>
      <c r="C30" s="1">
        <f t="shared" si="0"/>
        <v>1400000</v>
      </c>
      <c r="D30" t="s">
        <v>230</v>
      </c>
    </row>
    <row r="31" spans="1:4" ht="15.75">
      <c r="A31" t="s">
        <v>584</v>
      </c>
      <c r="B31" s="1">
        <v>600000</v>
      </c>
      <c r="C31" s="1">
        <f t="shared" si="0"/>
        <v>600000</v>
      </c>
      <c r="D31" t="s">
        <v>231</v>
      </c>
    </row>
    <row r="32" spans="1:4" s="2" customFormat="1" ht="15.75">
      <c r="A32" s="2" t="s">
        <v>615</v>
      </c>
      <c r="B32" s="3">
        <f>B29*1.5</f>
        <v>3000000</v>
      </c>
      <c r="C32" s="1">
        <f t="shared" si="0"/>
        <v>3000000</v>
      </c>
      <c r="D32" s="2" t="s">
        <v>232</v>
      </c>
    </row>
    <row r="33" spans="1:4" s="2" customFormat="1" ht="15.75">
      <c r="A33" s="2" t="s">
        <v>189</v>
      </c>
      <c r="B33" s="3">
        <f>B30*1.5</f>
        <v>2100000</v>
      </c>
      <c r="C33" s="1">
        <f t="shared" si="0"/>
        <v>2100000</v>
      </c>
      <c r="D33" s="2" t="s">
        <v>233</v>
      </c>
    </row>
    <row r="34" spans="1:4" s="2" customFormat="1" ht="15.75">
      <c r="A34" s="2" t="s">
        <v>234</v>
      </c>
      <c r="B34" s="3">
        <f>B31*1.5</f>
        <v>900000</v>
      </c>
      <c r="C34" s="1">
        <f t="shared" si="0"/>
        <v>900000</v>
      </c>
      <c r="D34" s="2" t="s">
        <v>235</v>
      </c>
    </row>
    <row r="35" spans="1:4" s="4" customFormat="1" ht="15.75">
      <c r="A35" s="4" t="s">
        <v>236</v>
      </c>
      <c r="B35" s="5">
        <f>B29*2</f>
        <v>4000000</v>
      </c>
      <c r="C35" s="1">
        <f t="shared" si="0"/>
        <v>4000000</v>
      </c>
      <c r="D35" s="4" t="s">
        <v>237</v>
      </c>
    </row>
    <row r="36" spans="1:4" s="4" customFormat="1" ht="15.75">
      <c r="A36" s="4" t="s">
        <v>238</v>
      </c>
      <c r="B36" s="5">
        <f>B30*2</f>
        <v>2800000</v>
      </c>
      <c r="C36" s="1">
        <f t="shared" si="0"/>
        <v>2800000</v>
      </c>
      <c r="D36" s="4" t="s">
        <v>239</v>
      </c>
    </row>
    <row r="37" spans="1:4" s="4" customFormat="1" ht="15.75">
      <c r="A37" s="4" t="s">
        <v>240</v>
      </c>
      <c r="B37" s="5">
        <f>B31*2</f>
        <v>1200000</v>
      </c>
      <c r="C37" s="1">
        <f t="shared" si="0"/>
        <v>1200000</v>
      </c>
      <c r="D37" s="4" t="s">
        <v>241</v>
      </c>
    </row>
    <row r="38" spans="1:4" ht="15.75">
      <c r="A38" t="s">
        <v>577</v>
      </c>
      <c r="B38" s="6">
        <v>1050000</v>
      </c>
      <c r="C38" s="1">
        <f t="shared" si="0"/>
        <v>1050000</v>
      </c>
      <c r="D38" t="s">
        <v>242</v>
      </c>
    </row>
    <row r="39" spans="1:4" ht="15.75">
      <c r="A39" t="s">
        <v>586</v>
      </c>
      <c r="B39" s="6">
        <v>650000</v>
      </c>
      <c r="C39" s="1">
        <f t="shared" si="0"/>
        <v>650000</v>
      </c>
      <c r="D39" t="s">
        <v>243</v>
      </c>
    </row>
    <row r="40" spans="1:4" ht="15.75">
      <c r="A40" t="s">
        <v>588</v>
      </c>
      <c r="B40" s="6">
        <v>400000</v>
      </c>
      <c r="C40" s="1">
        <f t="shared" si="0"/>
        <v>400000</v>
      </c>
      <c r="D40" t="s">
        <v>244</v>
      </c>
    </row>
    <row r="41" spans="1:4" s="2" customFormat="1" ht="15.75">
      <c r="A41" s="2" t="s">
        <v>614</v>
      </c>
      <c r="B41" s="7">
        <f>B38*1.5</f>
        <v>1575000</v>
      </c>
      <c r="C41" s="1">
        <f t="shared" si="0"/>
        <v>1575000</v>
      </c>
      <c r="D41" s="2" t="s">
        <v>245</v>
      </c>
    </row>
    <row r="42" spans="1:4" s="2" customFormat="1" ht="15.75">
      <c r="A42" s="2" t="s">
        <v>246</v>
      </c>
      <c r="B42" s="7">
        <f>B39*1.5</f>
        <v>975000</v>
      </c>
      <c r="C42" s="1">
        <f t="shared" si="0"/>
        <v>975000</v>
      </c>
      <c r="D42" s="2" t="s">
        <v>247</v>
      </c>
    </row>
    <row r="43" spans="1:4" s="2" customFormat="1" ht="15.75">
      <c r="A43" s="2" t="s">
        <v>248</v>
      </c>
      <c r="B43" s="7">
        <f>B40*1.5</f>
        <v>600000</v>
      </c>
      <c r="C43" s="1">
        <f t="shared" si="0"/>
        <v>600000</v>
      </c>
      <c r="D43" s="2" t="s">
        <v>249</v>
      </c>
    </row>
    <row r="44" spans="1:4" s="4" customFormat="1" ht="15.75">
      <c r="A44" s="4" t="s">
        <v>620</v>
      </c>
      <c r="B44" s="8">
        <f>B38*2</f>
        <v>2100000</v>
      </c>
      <c r="C44" s="1">
        <f t="shared" si="0"/>
        <v>2100000</v>
      </c>
      <c r="D44" s="4" t="s">
        <v>250</v>
      </c>
    </row>
    <row r="45" spans="1:4" s="4" customFormat="1" ht="15.75">
      <c r="A45" s="4" t="s">
        <v>621</v>
      </c>
      <c r="B45" s="8">
        <f>B39*2</f>
        <v>1300000</v>
      </c>
      <c r="C45" s="1">
        <f t="shared" si="0"/>
        <v>1300000</v>
      </c>
      <c r="D45" s="4" t="s">
        <v>251</v>
      </c>
    </row>
    <row r="46" spans="1:4" s="4" customFormat="1" ht="15.75">
      <c r="A46" s="4" t="s">
        <v>187</v>
      </c>
      <c r="B46" s="8">
        <f>B40*2</f>
        <v>800000</v>
      </c>
      <c r="C46" s="1">
        <f t="shared" si="0"/>
        <v>800000</v>
      </c>
      <c r="D46" s="4" t="s">
        <v>252</v>
      </c>
    </row>
    <row r="47" spans="1:4" ht="15.75">
      <c r="A47" t="s">
        <v>190</v>
      </c>
      <c r="B47" s="6">
        <v>750000</v>
      </c>
      <c r="C47" s="1">
        <f t="shared" si="0"/>
        <v>750000</v>
      </c>
      <c r="D47" t="s">
        <v>196</v>
      </c>
    </row>
    <row r="48" spans="1:4" ht="15.75">
      <c r="A48" t="s">
        <v>192</v>
      </c>
      <c r="B48" s="6">
        <f>750000*(2/3)</f>
        <v>500000</v>
      </c>
      <c r="C48" s="1">
        <f t="shared" si="0"/>
        <v>500000</v>
      </c>
      <c r="D48" t="s">
        <v>194</v>
      </c>
    </row>
    <row r="49" spans="1:4" ht="15.75">
      <c r="A49" t="s">
        <v>193</v>
      </c>
      <c r="B49" s="6">
        <f>B47-B48</f>
        <v>250000</v>
      </c>
      <c r="C49" s="1">
        <f t="shared" si="0"/>
        <v>250000</v>
      </c>
      <c r="D49" t="s">
        <v>195</v>
      </c>
    </row>
    <row r="50" spans="1:4" s="2" customFormat="1" ht="15.75">
      <c r="A50" s="2" t="s">
        <v>253</v>
      </c>
      <c r="B50" s="7">
        <f>B47*1.5</f>
        <v>1125000</v>
      </c>
      <c r="C50" s="1">
        <f t="shared" si="0"/>
        <v>1125000</v>
      </c>
      <c r="D50" s="2" t="s">
        <v>254</v>
      </c>
    </row>
    <row r="51" spans="1:4" s="4" customFormat="1" ht="15.75">
      <c r="A51" s="4" t="s">
        <v>255</v>
      </c>
      <c r="B51" s="8">
        <f>B47*2</f>
        <v>1500000</v>
      </c>
      <c r="C51" s="1">
        <f t="shared" si="0"/>
        <v>1500000</v>
      </c>
      <c r="D51" s="4" t="s">
        <v>256</v>
      </c>
    </row>
    <row r="52" spans="1:4" ht="15.75">
      <c r="A52" t="s">
        <v>619</v>
      </c>
      <c r="B52" s="6">
        <v>600000</v>
      </c>
      <c r="C52" s="1">
        <f t="shared" si="0"/>
        <v>600000</v>
      </c>
      <c r="D52" t="s">
        <v>257</v>
      </c>
    </row>
    <row r="53" spans="1:4" s="2" customFormat="1" ht="15.75">
      <c r="A53" s="2" t="s">
        <v>258</v>
      </c>
      <c r="B53" s="7">
        <f>B52*1.5</f>
        <v>900000</v>
      </c>
      <c r="C53" s="1">
        <f t="shared" si="0"/>
        <v>900000</v>
      </c>
      <c r="D53" s="2" t="s">
        <v>259</v>
      </c>
    </row>
    <row r="54" spans="1:4" s="4" customFormat="1" ht="15.75">
      <c r="A54" s="4" t="s">
        <v>260</v>
      </c>
      <c r="B54" s="8">
        <f>B52*2</f>
        <v>1200000</v>
      </c>
      <c r="C54" s="1">
        <f t="shared" si="0"/>
        <v>1200000</v>
      </c>
      <c r="D54" s="4" t="s">
        <v>261</v>
      </c>
    </row>
  </sheetData>
  <sheetProtection/>
  <printOptions/>
  <pageMargins left="0.28" right="0.38" top="0.36" bottom="0.21" header="0.24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4"/>
  <sheetViews>
    <sheetView showZeros="0" tabSelected="1" zoomScalePageLayoutView="0" workbookViewId="0" topLeftCell="A4">
      <pane ySplit="6" topLeftCell="A10" activePane="bottomLeft" state="frozen"/>
      <selection pane="topLeft" activeCell="A4" sqref="A4"/>
      <selection pane="bottomLeft" activeCell="A10" sqref="A10"/>
    </sheetView>
  </sheetViews>
  <sheetFormatPr defaultColWidth="9.00390625" defaultRowHeight="15.75"/>
  <cols>
    <col min="1" max="1" width="5.875" style="10" customWidth="1"/>
    <col min="2" max="2" width="8.875" style="9" customWidth="1"/>
    <col min="3" max="3" width="19.625" style="10" customWidth="1"/>
    <col min="4" max="4" width="9.625" style="10" customWidth="1"/>
    <col min="5" max="5" width="12.50390625" style="9" customWidth="1"/>
    <col min="6" max="6" width="10.125" style="9" customWidth="1"/>
    <col min="7" max="7" width="14.50390625" style="10" customWidth="1"/>
    <col min="8" max="8" width="11.625" style="10" bestFit="1" customWidth="1"/>
    <col min="9" max="9" width="13.875" style="10" customWidth="1"/>
    <col min="10" max="10" width="12.25390625" style="10" hidden="1" customWidth="1"/>
    <col min="11" max="11" width="12.00390625" style="10" hidden="1" customWidth="1"/>
    <col min="12" max="12" width="10.875" style="10" bestFit="1" customWidth="1"/>
    <col min="13" max="13" width="12.75390625" style="10" customWidth="1"/>
    <col min="14" max="14" width="15.875" style="10" customWidth="1"/>
    <col min="15" max="16384" width="9.00390625" style="10" customWidth="1"/>
  </cols>
  <sheetData>
    <row r="1" spans="1:4" ht="15.75">
      <c r="A1" s="146" t="s">
        <v>594</v>
      </c>
      <c r="B1" s="146"/>
      <c r="C1" s="146"/>
      <c r="D1" s="146"/>
    </row>
    <row r="2" spans="1:5" ht="15.75">
      <c r="A2" s="147" t="s">
        <v>595</v>
      </c>
      <c r="B2" s="147"/>
      <c r="C2" s="147"/>
      <c r="D2" s="147"/>
      <c r="E2" s="12"/>
    </row>
    <row r="4" spans="1:14" ht="22.5" customHeight="1">
      <c r="A4" s="150" t="s">
        <v>1060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22.5" customHeight="1">
      <c r="A5" s="150" t="s">
        <v>1043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22.5" customHeight="1">
      <c r="A6" s="148" t="s">
        <v>1061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2.5" customHeight="1">
      <c r="A7" s="148" t="s">
        <v>437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9" spans="1:14" s="12" customFormat="1" ht="47.25">
      <c r="A9" s="15" t="s">
        <v>271</v>
      </c>
      <c r="B9" s="16" t="s">
        <v>598</v>
      </c>
      <c r="C9" s="17" t="s">
        <v>273</v>
      </c>
      <c r="D9" s="18" t="s">
        <v>270</v>
      </c>
      <c r="E9" s="16" t="s">
        <v>881</v>
      </c>
      <c r="F9" s="16" t="s">
        <v>438</v>
      </c>
      <c r="G9" s="16" t="s">
        <v>605</v>
      </c>
      <c r="H9" s="16" t="s">
        <v>1042</v>
      </c>
      <c r="I9" s="16" t="s">
        <v>1033</v>
      </c>
      <c r="J9" s="16" t="s">
        <v>1039</v>
      </c>
      <c r="K9" s="16" t="s">
        <v>1040</v>
      </c>
      <c r="L9" s="16" t="s">
        <v>1034</v>
      </c>
      <c r="M9" s="16" t="s">
        <v>1035</v>
      </c>
      <c r="N9" s="15" t="s">
        <v>435</v>
      </c>
    </row>
    <row r="10" spans="1:14" ht="19.5" customHeight="1">
      <c r="A10" s="116">
        <v>1</v>
      </c>
      <c r="B10" s="116" t="s">
        <v>649</v>
      </c>
      <c r="C10" s="117" t="s">
        <v>269</v>
      </c>
      <c r="D10" s="118" t="s">
        <v>506</v>
      </c>
      <c r="E10" s="119">
        <f>SUMIF(huong_dan_ky_II_2017_2018!$B$12:$B$268,'Tong hop'!B10,huong_dan_ky_II_2017_2018!$K$12:$K$268)</f>
        <v>1</v>
      </c>
      <c r="F10" s="116">
        <f>SUMIF(huong_dan_ky_II_2017_2018!$B$12:$B$268,'Tong hop'!B10,huong_dan_ky_II_2017_2018!$L$12:$L$268)</f>
        <v>10</v>
      </c>
      <c r="G10" s="120">
        <f>SUMIF(huong_dan_ky_II_2017_2018!$B$12:$B$268,'Tong hop'!B10,huong_dan_ky_II_2017_2018!$N$12:$N$268)</f>
        <v>500000</v>
      </c>
      <c r="H10" s="120">
        <f>SUMIF(huong_dan_ky_II_2017_2018!$B$12:$B$268,'Tong hop'!B10,huong_dan_ky_II_2017_2018!$P$12:$P$268)</f>
        <v>0</v>
      </c>
      <c r="I10" s="120">
        <f>SUMIF(huong_dan_ky_II_2017_2018!$B$12:$B$268,'Tong hop'!B10,huong_dan_ky_II_2017_2018!$Q$12:$Q$268)</f>
        <v>500000</v>
      </c>
      <c r="J10" s="120">
        <f>SUMIF(huong_dan_ky_II_2017_2018!$B$12:$B$268,'Tong hop'!B10,huong_dan_ky_II_2017_2018!$R$12:$R$268)</f>
        <v>0</v>
      </c>
      <c r="K10" s="120">
        <f>SUMIF(huong_dan_ky_II_2017_2018!$B$12:$B$268,'Tong hop'!B10,huong_dan_ky_II_2017_2018!$S$12:$S$268)</f>
        <v>0</v>
      </c>
      <c r="L10" s="120">
        <f>SUMIF(huong_dan_ky_II_2017_2018!$B$12:$B$268,'Tong hop'!B10,huong_dan_ky_II_2017_2018!$R$12:$R$268)</f>
        <v>0</v>
      </c>
      <c r="M10" s="120">
        <f>SUMIF(huong_dan_ky_II_2017_2018!$B$12:$B$268,'Tong hop'!B10,huong_dan_ky_II_2017_2018!$S$12:$S$268)</f>
        <v>0</v>
      </c>
      <c r="N10" s="121"/>
    </row>
    <row r="11" spans="1:14" ht="19.5" customHeight="1">
      <c r="A11" s="13">
        <f>A10+1</f>
        <v>2</v>
      </c>
      <c r="B11" s="13" t="s">
        <v>282</v>
      </c>
      <c r="C11" s="73" t="s">
        <v>531</v>
      </c>
      <c r="D11" s="74" t="s">
        <v>506</v>
      </c>
      <c r="E11" s="122">
        <f>SUMIF(huong_dan_ky_II_2017_2018!$B$12:$B$268,'Tong hop'!B11,huong_dan_ky_II_2017_2018!$K$12:$K$268)</f>
        <v>3</v>
      </c>
      <c r="F11" s="13">
        <f>SUMIF(huong_dan_ky_II_2017_2018!$B$12:$B$268,'Tong hop'!B11,huong_dan_ky_II_2017_2018!$L$12:$L$268)</f>
        <v>55</v>
      </c>
      <c r="G11" s="123">
        <f>SUMIF(huong_dan_ky_II_2017_2018!$B$12:$B$268,'Tong hop'!B11,huong_dan_ky_II_2017_2018!$N$12:$N$268)</f>
        <v>3250000</v>
      </c>
      <c r="H11" s="123">
        <f>SUMIF(huong_dan_ky_II_2017_2018!$B$12:$B$268,'Tong hop'!B11,huong_dan_ky_II_2017_2018!$P$12:$P$268)</f>
        <v>0</v>
      </c>
      <c r="I11" s="123">
        <f>SUMIF(huong_dan_ky_II_2017_2018!$B$12:$B$268,'Tong hop'!B11,huong_dan_ky_II_2017_2018!$Q$12:$Q$268)</f>
        <v>2250000</v>
      </c>
      <c r="J11" s="123">
        <f>SUMIF(huong_dan_ky_II_2017_2018!$B$12:$B$268,'Tong hop'!B11,huong_dan_ky_II_2017_2018!$R$12:$R$268)</f>
        <v>0</v>
      </c>
      <c r="K11" s="123">
        <f>SUMIF(huong_dan_ky_II_2017_2018!$B$12:$B$268,'Tong hop'!B11,huong_dan_ky_II_2017_2018!$S$12:$S$268)</f>
        <v>750000</v>
      </c>
      <c r="L11" s="123">
        <f>SUMIF(huong_dan_ky_II_2017_2018!$B$12:$B$268,'Tong hop'!B11,huong_dan_ky_II_2017_2018!$R$12:$R$268)</f>
        <v>0</v>
      </c>
      <c r="M11" s="123">
        <f>SUMIF(huong_dan_ky_II_2017_2018!$B$12:$B$268,'Tong hop'!B11,huong_dan_ky_II_2017_2018!$S$12:$S$268)</f>
        <v>750000</v>
      </c>
      <c r="N11" s="14"/>
    </row>
    <row r="12" spans="1:14" ht="19.5" customHeight="1">
      <c r="A12" s="13">
        <f aca="true" t="shared" si="0" ref="A12:A75">A11+1</f>
        <v>3</v>
      </c>
      <c r="B12" s="13" t="s">
        <v>283</v>
      </c>
      <c r="C12" s="73" t="s">
        <v>354</v>
      </c>
      <c r="D12" s="74" t="s">
        <v>521</v>
      </c>
      <c r="E12" s="122">
        <f>SUMIF(huong_dan_ky_II_2017_2018!$B$12:$B$268,'Tong hop'!B12,huong_dan_ky_II_2017_2018!$K$12:$K$268)</f>
        <v>1</v>
      </c>
      <c r="F12" s="13">
        <f>SUMIF(huong_dan_ky_II_2017_2018!$B$12:$B$268,'Tong hop'!B12,huong_dan_ky_II_2017_2018!$L$12:$L$268)</f>
        <v>20</v>
      </c>
      <c r="G12" s="123">
        <f>SUMIF(huong_dan_ky_II_2017_2018!$B$12:$B$268,'Tong hop'!B12,huong_dan_ky_II_2017_2018!$N$12:$N$268)</f>
        <v>1000000</v>
      </c>
      <c r="H12" s="123">
        <f>SUMIF(huong_dan_ky_II_2017_2018!$B$12:$B$268,'Tong hop'!B12,huong_dan_ky_II_2017_2018!$P$12:$P$268)</f>
        <v>0</v>
      </c>
      <c r="I12" s="123">
        <f>SUMIF(huong_dan_ky_II_2017_2018!$B$12:$B$268,'Tong hop'!B12,huong_dan_ky_II_2017_2018!$Q$12:$Q$268)</f>
        <v>1000000</v>
      </c>
      <c r="J12" s="123">
        <f>SUMIF(huong_dan_ky_II_2017_2018!$B$12:$B$268,'Tong hop'!B12,huong_dan_ky_II_2017_2018!$R$12:$R$268)</f>
        <v>0</v>
      </c>
      <c r="K12" s="123">
        <f>SUMIF(huong_dan_ky_II_2017_2018!$B$12:$B$268,'Tong hop'!B12,huong_dan_ky_II_2017_2018!$S$12:$S$268)</f>
        <v>0</v>
      </c>
      <c r="L12" s="123">
        <f>SUMIF(huong_dan_ky_II_2017_2018!$B$12:$B$268,'Tong hop'!B12,huong_dan_ky_II_2017_2018!$R$12:$R$268)</f>
        <v>0</v>
      </c>
      <c r="M12" s="123">
        <f>SUMIF(huong_dan_ky_II_2017_2018!$B$12:$B$268,'Tong hop'!B12,huong_dan_ky_II_2017_2018!$S$12:$S$268)</f>
        <v>0</v>
      </c>
      <c r="N12" s="14"/>
    </row>
    <row r="13" spans="1:14" ht="19.5" customHeight="1">
      <c r="A13" s="13">
        <f t="shared" si="0"/>
        <v>4</v>
      </c>
      <c r="B13" s="13" t="s">
        <v>650</v>
      </c>
      <c r="C13" s="73" t="s">
        <v>717</v>
      </c>
      <c r="D13" s="74" t="s">
        <v>718</v>
      </c>
      <c r="E13" s="122">
        <f>SUMIF(huong_dan_ky_II_2017_2018!$B$12:$B$268,'Tong hop'!B13,huong_dan_ky_II_2017_2018!$K$12:$K$268)</f>
        <v>1</v>
      </c>
      <c r="F13" s="13">
        <f>SUMIF(huong_dan_ky_II_2017_2018!$B$12:$B$268,'Tong hop'!B13,huong_dan_ky_II_2017_2018!$L$12:$L$268)</f>
        <v>28</v>
      </c>
      <c r="G13" s="123">
        <f>SUMIF(huong_dan_ky_II_2017_2018!$B$12:$B$268,'Tong hop'!B13,huong_dan_ky_II_2017_2018!$N$12:$N$268)</f>
        <v>1400000</v>
      </c>
      <c r="H13" s="123">
        <f>SUMIF(huong_dan_ky_II_2017_2018!$B$12:$B$268,'Tong hop'!B13,huong_dan_ky_II_2017_2018!$P$12:$P$268)</f>
        <v>700000</v>
      </c>
      <c r="I13" s="123">
        <f>SUMIF(huong_dan_ky_II_2017_2018!$B$12:$B$268,'Tong hop'!B13,huong_dan_ky_II_2017_2018!$Q$12:$Q$268)</f>
        <v>0</v>
      </c>
      <c r="J13" s="123">
        <f>SUMIF(huong_dan_ky_II_2017_2018!$B$12:$B$268,'Tong hop'!B13,huong_dan_ky_II_2017_2018!$R$12:$R$268)</f>
        <v>700000</v>
      </c>
      <c r="K13" s="123">
        <f>SUMIF(huong_dan_ky_II_2017_2018!$B$12:$B$268,'Tong hop'!B13,huong_dan_ky_II_2017_2018!$S$12:$S$268)</f>
        <v>0</v>
      </c>
      <c r="L13" s="123">
        <f>SUMIF(huong_dan_ky_II_2017_2018!$B$12:$B$268,'Tong hop'!B13,huong_dan_ky_II_2017_2018!$R$12:$R$268)</f>
        <v>700000</v>
      </c>
      <c r="M13" s="123">
        <f>SUMIF(huong_dan_ky_II_2017_2018!$B$12:$B$268,'Tong hop'!B13,huong_dan_ky_II_2017_2018!$S$12:$S$268)</f>
        <v>0</v>
      </c>
      <c r="N13" s="14"/>
    </row>
    <row r="14" spans="1:14" ht="19.5" customHeight="1">
      <c r="A14" s="13">
        <f t="shared" si="0"/>
        <v>5</v>
      </c>
      <c r="B14" s="13" t="s">
        <v>284</v>
      </c>
      <c r="C14" s="73" t="s">
        <v>269</v>
      </c>
      <c r="D14" s="74" t="s">
        <v>490</v>
      </c>
      <c r="E14" s="122">
        <f>SUMIF(huong_dan_ky_II_2017_2018!$B$12:$B$268,'Tong hop'!B14,huong_dan_ky_II_2017_2018!$K$12:$K$268)</f>
        <v>1</v>
      </c>
      <c r="F14" s="13">
        <f>SUMIF(huong_dan_ky_II_2017_2018!$B$12:$B$268,'Tong hop'!B14,huong_dan_ky_II_2017_2018!$L$12:$L$268)</f>
        <v>10</v>
      </c>
      <c r="G14" s="123">
        <f>SUMIF(huong_dan_ky_II_2017_2018!$B$12:$B$268,'Tong hop'!B14,huong_dan_ky_II_2017_2018!$N$12:$N$268)</f>
        <v>500000</v>
      </c>
      <c r="H14" s="123">
        <f>SUMIF(huong_dan_ky_II_2017_2018!$B$12:$B$268,'Tong hop'!B14,huong_dan_ky_II_2017_2018!$P$12:$P$268)</f>
        <v>0</v>
      </c>
      <c r="I14" s="123">
        <f>SUMIF(huong_dan_ky_II_2017_2018!$B$12:$B$268,'Tong hop'!B14,huong_dan_ky_II_2017_2018!$Q$12:$Q$268)</f>
        <v>500000</v>
      </c>
      <c r="J14" s="123">
        <f>SUMIF(huong_dan_ky_II_2017_2018!$B$12:$B$268,'Tong hop'!B14,huong_dan_ky_II_2017_2018!$R$12:$R$268)</f>
        <v>0</v>
      </c>
      <c r="K14" s="123">
        <f>SUMIF(huong_dan_ky_II_2017_2018!$B$12:$B$268,'Tong hop'!B14,huong_dan_ky_II_2017_2018!$S$12:$S$268)</f>
        <v>0</v>
      </c>
      <c r="L14" s="123">
        <f>SUMIF(huong_dan_ky_II_2017_2018!$B$12:$B$268,'Tong hop'!B14,huong_dan_ky_II_2017_2018!$R$12:$R$268)</f>
        <v>0</v>
      </c>
      <c r="M14" s="123">
        <f>SUMIF(huong_dan_ky_II_2017_2018!$B$12:$B$268,'Tong hop'!B14,huong_dan_ky_II_2017_2018!$S$12:$S$268)</f>
        <v>0</v>
      </c>
      <c r="N14" s="14"/>
    </row>
    <row r="15" spans="1:14" ht="19.5" customHeight="1">
      <c r="A15" s="13">
        <f t="shared" si="0"/>
        <v>6</v>
      </c>
      <c r="B15" s="13" t="s">
        <v>285</v>
      </c>
      <c r="C15" s="73" t="s">
        <v>355</v>
      </c>
      <c r="D15" s="74" t="s">
        <v>608</v>
      </c>
      <c r="E15" s="122">
        <f>SUMIF(huong_dan_ky_II_2017_2018!$B$12:$B$268,'Tong hop'!B15,huong_dan_ky_II_2017_2018!$K$12:$K$268)</f>
        <v>1</v>
      </c>
      <c r="F15" s="13">
        <f>SUMIF(huong_dan_ky_II_2017_2018!$B$12:$B$268,'Tong hop'!B15,huong_dan_ky_II_2017_2018!$L$12:$L$268)</f>
        <v>20</v>
      </c>
      <c r="G15" s="123">
        <f>SUMIF(huong_dan_ky_II_2017_2018!$B$12:$B$268,'Tong hop'!B15,huong_dan_ky_II_2017_2018!$N$12:$N$268)</f>
        <v>1000000</v>
      </c>
      <c r="H15" s="123">
        <f>SUMIF(huong_dan_ky_II_2017_2018!$B$12:$B$268,'Tong hop'!B15,huong_dan_ky_II_2017_2018!$P$12:$P$268)</f>
        <v>0</v>
      </c>
      <c r="I15" s="123">
        <f>SUMIF(huong_dan_ky_II_2017_2018!$B$12:$B$268,'Tong hop'!B15,huong_dan_ky_II_2017_2018!$Q$12:$Q$268)</f>
        <v>1000000</v>
      </c>
      <c r="J15" s="123">
        <f>SUMIF(huong_dan_ky_II_2017_2018!$B$12:$B$268,'Tong hop'!B15,huong_dan_ky_II_2017_2018!$R$12:$R$268)</f>
        <v>0</v>
      </c>
      <c r="K15" s="123">
        <f>SUMIF(huong_dan_ky_II_2017_2018!$B$12:$B$268,'Tong hop'!B15,huong_dan_ky_II_2017_2018!$S$12:$S$268)</f>
        <v>1000000</v>
      </c>
      <c r="L15" s="123">
        <f>SUMIF(huong_dan_ky_II_2017_2018!$B$12:$B$268,'Tong hop'!B15,huong_dan_ky_II_2017_2018!$R$12:$R$268)</f>
        <v>0</v>
      </c>
      <c r="M15" s="123">
        <f>SUMIF(huong_dan_ky_II_2017_2018!$B$12:$B$268,'Tong hop'!B15,huong_dan_ky_II_2017_2018!$S$12:$S$268)</f>
        <v>1000000</v>
      </c>
      <c r="N15" s="14"/>
    </row>
    <row r="16" spans="1:14" ht="19.5" customHeight="1">
      <c r="A16" s="13">
        <f t="shared" si="0"/>
        <v>7</v>
      </c>
      <c r="B16" s="13" t="s">
        <v>286</v>
      </c>
      <c r="C16" s="73" t="s">
        <v>356</v>
      </c>
      <c r="D16" s="74" t="s">
        <v>494</v>
      </c>
      <c r="E16" s="122">
        <f>SUMIF(huong_dan_ky_II_2017_2018!$B$12:$B$268,'Tong hop'!B16,huong_dan_ky_II_2017_2018!$K$12:$K$268)</f>
        <v>2</v>
      </c>
      <c r="F16" s="13">
        <f>SUMIF(huong_dan_ky_II_2017_2018!$B$12:$B$268,'Tong hop'!B16,huong_dan_ky_II_2017_2018!$L$12:$L$268)</f>
        <v>32</v>
      </c>
      <c r="G16" s="123">
        <f>SUMIF(huong_dan_ky_II_2017_2018!$B$12:$B$268,'Tong hop'!B16,huong_dan_ky_II_2017_2018!$N$12:$N$268)</f>
        <v>1800000</v>
      </c>
      <c r="H16" s="123">
        <f>SUMIF(huong_dan_ky_II_2017_2018!$B$12:$B$268,'Tong hop'!B16,huong_dan_ky_II_2017_2018!$P$12:$P$268)</f>
        <v>400000</v>
      </c>
      <c r="I16" s="123">
        <f>SUMIF(huong_dan_ky_II_2017_2018!$B$12:$B$268,'Tong hop'!B16,huong_dan_ky_II_2017_2018!$Q$12:$Q$268)</f>
        <v>0</v>
      </c>
      <c r="J16" s="123">
        <f>SUMIF(huong_dan_ky_II_2017_2018!$B$12:$B$268,'Tong hop'!B16,huong_dan_ky_II_2017_2018!$R$12:$R$268)</f>
        <v>1400000</v>
      </c>
      <c r="K16" s="123">
        <f>SUMIF(huong_dan_ky_II_2017_2018!$B$12:$B$268,'Tong hop'!B16,huong_dan_ky_II_2017_2018!$S$12:$S$268)</f>
        <v>0</v>
      </c>
      <c r="L16" s="123">
        <f>SUMIF(huong_dan_ky_II_2017_2018!$B$12:$B$268,'Tong hop'!B16,huong_dan_ky_II_2017_2018!$R$12:$R$268)</f>
        <v>1400000</v>
      </c>
      <c r="M16" s="123">
        <f>SUMIF(huong_dan_ky_II_2017_2018!$B$12:$B$268,'Tong hop'!B16,huong_dan_ky_II_2017_2018!$S$12:$S$268)</f>
        <v>0</v>
      </c>
      <c r="N16" s="14"/>
    </row>
    <row r="17" spans="1:14" ht="19.5" customHeight="1">
      <c r="A17" s="13">
        <f t="shared" si="0"/>
        <v>8</v>
      </c>
      <c r="B17" s="13" t="s">
        <v>651</v>
      </c>
      <c r="C17" s="73" t="s">
        <v>719</v>
      </c>
      <c r="D17" s="74" t="s">
        <v>611</v>
      </c>
      <c r="E17" s="122">
        <f>SUMIF(huong_dan_ky_II_2017_2018!$B$12:$B$268,'Tong hop'!B17,huong_dan_ky_II_2017_2018!$K$12:$K$268)</f>
        <v>1</v>
      </c>
      <c r="F17" s="13">
        <f>SUMIF(huong_dan_ky_II_2017_2018!$B$12:$B$268,'Tong hop'!B17,huong_dan_ky_II_2017_2018!$L$12:$L$268)</f>
        <v>14</v>
      </c>
      <c r="G17" s="123">
        <f>SUMIF(huong_dan_ky_II_2017_2018!$B$12:$B$268,'Tong hop'!B17,huong_dan_ky_II_2017_2018!$N$12:$N$268)</f>
        <v>650000</v>
      </c>
      <c r="H17" s="123">
        <f>SUMIF(huong_dan_ky_II_2017_2018!$B$12:$B$268,'Tong hop'!B17,huong_dan_ky_II_2017_2018!$P$12:$P$268)</f>
        <v>325000</v>
      </c>
      <c r="I17" s="123">
        <f>SUMIF(huong_dan_ky_II_2017_2018!$B$12:$B$268,'Tong hop'!B17,huong_dan_ky_II_2017_2018!$Q$12:$Q$268)</f>
        <v>0</v>
      </c>
      <c r="J17" s="123">
        <f>SUMIF(huong_dan_ky_II_2017_2018!$B$12:$B$268,'Tong hop'!B17,huong_dan_ky_II_2017_2018!$R$12:$R$268)</f>
        <v>325000</v>
      </c>
      <c r="K17" s="123">
        <f>SUMIF(huong_dan_ky_II_2017_2018!$B$12:$B$268,'Tong hop'!B17,huong_dan_ky_II_2017_2018!$S$12:$S$268)</f>
        <v>0</v>
      </c>
      <c r="L17" s="123">
        <f>SUMIF(huong_dan_ky_II_2017_2018!$B$12:$B$268,'Tong hop'!B17,huong_dan_ky_II_2017_2018!$R$12:$R$268)</f>
        <v>325000</v>
      </c>
      <c r="M17" s="123">
        <f>SUMIF(huong_dan_ky_II_2017_2018!$B$12:$B$268,'Tong hop'!B17,huong_dan_ky_II_2017_2018!$S$12:$S$268)</f>
        <v>0</v>
      </c>
      <c r="N17" s="14"/>
    </row>
    <row r="18" spans="1:14" ht="19.5" customHeight="1">
      <c r="A18" s="13">
        <f t="shared" si="0"/>
        <v>9</v>
      </c>
      <c r="B18" s="13" t="s">
        <v>652</v>
      </c>
      <c r="C18" s="73" t="s">
        <v>522</v>
      </c>
      <c r="D18" s="74" t="s">
        <v>407</v>
      </c>
      <c r="E18" s="122">
        <f>SUMIF(huong_dan_ky_II_2017_2018!$B$12:$B$268,'Tong hop'!B18,huong_dan_ky_II_2017_2018!$K$12:$K$268)</f>
        <v>1</v>
      </c>
      <c r="F18" s="13">
        <f>SUMIF(huong_dan_ky_II_2017_2018!$B$12:$B$268,'Tong hop'!B18,huong_dan_ky_II_2017_2018!$L$12:$L$268)</f>
        <v>10</v>
      </c>
      <c r="G18" s="123">
        <f>SUMIF(huong_dan_ky_II_2017_2018!$B$12:$B$268,'Tong hop'!B18,huong_dan_ky_II_2017_2018!$N$12:$N$268)</f>
        <v>500000</v>
      </c>
      <c r="H18" s="123">
        <f>SUMIF(huong_dan_ky_II_2017_2018!$B$12:$B$268,'Tong hop'!B18,huong_dan_ky_II_2017_2018!$P$12:$P$268)</f>
        <v>0</v>
      </c>
      <c r="I18" s="123">
        <f>SUMIF(huong_dan_ky_II_2017_2018!$B$12:$B$268,'Tong hop'!B18,huong_dan_ky_II_2017_2018!$Q$12:$Q$268)</f>
        <v>500000</v>
      </c>
      <c r="J18" s="123">
        <f>SUMIF(huong_dan_ky_II_2017_2018!$B$12:$B$268,'Tong hop'!B18,huong_dan_ky_II_2017_2018!$R$12:$R$268)</f>
        <v>0</v>
      </c>
      <c r="K18" s="123">
        <f>SUMIF(huong_dan_ky_II_2017_2018!$B$12:$B$268,'Tong hop'!B18,huong_dan_ky_II_2017_2018!$S$12:$S$268)</f>
        <v>0</v>
      </c>
      <c r="L18" s="123">
        <f>SUMIF(huong_dan_ky_II_2017_2018!$B$12:$B$268,'Tong hop'!B18,huong_dan_ky_II_2017_2018!$R$12:$R$268)</f>
        <v>0</v>
      </c>
      <c r="M18" s="123">
        <f>SUMIF(huong_dan_ky_II_2017_2018!$B$12:$B$268,'Tong hop'!B18,huong_dan_ky_II_2017_2018!$S$12:$S$268)</f>
        <v>0</v>
      </c>
      <c r="N18" s="14"/>
    </row>
    <row r="19" spans="1:14" ht="19.5" customHeight="1">
      <c r="A19" s="13">
        <f t="shared" si="0"/>
        <v>10</v>
      </c>
      <c r="B19" s="13" t="s">
        <v>287</v>
      </c>
      <c r="C19" s="73" t="s">
        <v>269</v>
      </c>
      <c r="D19" s="74" t="s">
        <v>616</v>
      </c>
      <c r="E19" s="122">
        <f>SUMIF(huong_dan_ky_II_2017_2018!$B$12:$B$268,'Tong hop'!B19,huong_dan_ky_II_2017_2018!$K$12:$K$268)</f>
        <v>2</v>
      </c>
      <c r="F19" s="13">
        <f>SUMIF(huong_dan_ky_II_2017_2018!$B$12:$B$268,'Tong hop'!B19,huong_dan_ky_II_2017_2018!$L$12:$L$268)</f>
        <v>22</v>
      </c>
      <c r="G19" s="123">
        <f>SUMIF(huong_dan_ky_II_2017_2018!$B$12:$B$268,'Tong hop'!B19,huong_dan_ky_II_2017_2018!$N$12:$N$268)</f>
        <v>1100000</v>
      </c>
      <c r="H19" s="123">
        <f>SUMIF(huong_dan_ky_II_2017_2018!$B$12:$B$268,'Tong hop'!B19,huong_dan_ky_II_2017_2018!$P$12:$P$268)</f>
        <v>300000</v>
      </c>
      <c r="I19" s="123">
        <f>SUMIF(huong_dan_ky_II_2017_2018!$B$12:$B$268,'Tong hop'!B19,huong_dan_ky_II_2017_2018!$Q$12:$Q$268)</f>
        <v>0</v>
      </c>
      <c r="J19" s="123">
        <f>SUMIF(huong_dan_ky_II_2017_2018!$B$12:$B$268,'Tong hop'!B19,huong_dan_ky_II_2017_2018!$R$12:$R$268)</f>
        <v>800000</v>
      </c>
      <c r="K19" s="123">
        <f>SUMIF(huong_dan_ky_II_2017_2018!$B$12:$B$268,'Tong hop'!B19,huong_dan_ky_II_2017_2018!$S$12:$S$268)</f>
        <v>0</v>
      </c>
      <c r="L19" s="123">
        <f>SUMIF(huong_dan_ky_II_2017_2018!$B$12:$B$268,'Tong hop'!B19,huong_dan_ky_II_2017_2018!$R$12:$R$268)</f>
        <v>800000</v>
      </c>
      <c r="M19" s="123">
        <f>SUMIF(huong_dan_ky_II_2017_2018!$B$12:$B$268,'Tong hop'!B19,huong_dan_ky_II_2017_2018!$S$12:$S$268)</f>
        <v>0</v>
      </c>
      <c r="N19" s="14"/>
    </row>
    <row r="20" spans="1:14" ht="19.5" customHeight="1">
      <c r="A20" s="13">
        <f t="shared" si="0"/>
        <v>11</v>
      </c>
      <c r="B20" s="13" t="s">
        <v>898</v>
      </c>
      <c r="C20" s="73" t="s">
        <v>734</v>
      </c>
      <c r="D20" s="74" t="s">
        <v>746</v>
      </c>
      <c r="E20" s="122">
        <f>SUMIF(huong_dan_ky_II_2017_2018!$B$12:$B$268,'Tong hop'!B20,huong_dan_ky_II_2017_2018!$K$12:$K$268)</f>
        <v>4</v>
      </c>
      <c r="F20" s="13">
        <f>SUMIF(huong_dan_ky_II_2017_2018!$B$12:$B$268,'Tong hop'!B20,huong_dan_ky_II_2017_2018!$L$12:$L$268)</f>
        <v>24</v>
      </c>
      <c r="G20" s="123">
        <f>SUMIF(huong_dan_ky_II_2017_2018!$B$12:$B$268,'Tong hop'!B20,huong_dan_ky_II_2017_2018!$N$12:$N$268)</f>
        <v>1600000</v>
      </c>
      <c r="H20" s="123">
        <f>SUMIF(huong_dan_ky_II_2017_2018!$B$12:$B$268,'Tong hop'!B20,huong_dan_ky_II_2017_2018!$P$12:$P$268)</f>
        <v>0</v>
      </c>
      <c r="I20" s="123">
        <f>SUMIF(huong_dan_ky_II_2017_2018!$B$12:$B$268,'Tong hop'!B20,huong_dan_ky_II_2017_2018!$Q$12:$Q$268)</f>
        <v>0</v>
      </c>
      <c r="J20" s="123">
        <f>SUMIF(huong_dan_ky_II_2017_2018!$B$12:$B$268,'Tong hop'!B20,huong_dan_ky_II_2017_2018!$R$12:$R$268)</f>
        <v>1600000</v>
      </c>
      <c r="K20" s="123">
        <f>SUMIF(huong_dan_ky_II_2017_2018!$B$12:$B$268,'Tong hop'!B20,huong_dan_ky_II_2017_2018!$S$12:$S$268)</f>
        <v>0</v>
      </c>
      <c r="L20" s="123">
        <f>SUMIF(huong_dan_ky_II_2017_2018!$B$12:$B$268,'Tong hop'!B20,huong_dan_ky_II_2017_2018!$R$12:$R$268)</f>
        <v>1600000</v>
      </c>
      <c r="M20" s="123">
        <f>SUMIF(huong_dan_ky_II_2017_2018!$B$12:$B$268,'Tong hop'!B20,huong_dan_ky_II_2017_2018!$S$12:$S$268)</f>
        <v>0</v>
      </c>
      <c r="N20" s="14"/>
    </row>
    <row r="21" spans="1:14" ht="19.5" customHeight="1">
      <c r="A21" s="13">
        <f t="shared" si="0"/>
        <v>12</v>
      </c>
      <c r="B21" s="13" t="s">
        <v>899</v>
      </c>
      <c r="C21" s="73" t="s">
        <v>961</v>
      </c>
      <c r="D21" s="74" t="s">
        <v>618</v>
      </c>
      <c r="E21" s="122">
        <f>SUMIF(huong_dan_ky_II_2017_2018!$B$12:$B$268,'Tong hop'!B21,huong_dan_ky_II_2017_2018!$K$12:$K$268)</f>
        <v>2</v>
      </c>
      <c r="F21" s="13">
        <f>SUMIF(huong_dan_ky_II_2017_2018!$B$12:$B$268,'Tong hop'!B21,huong_dan_ky_II_2017_2018!$L$12:$L$268)</f>
        <v>80</v>
      </c>
      <c r="G21" s="123">
        <f>SUMIF(huong_dan_ky_II_2017_2018!$B$12:$B$268,'Tong hop'!B21,huong_dan_ky_II_2017_2018!$N$12:$N$268)</f>
        <v>4000000</v>
      </c>
      <c r="H21" s="123">
        <f>SUMIF(huong_dan_ky_II_2017_2018!$B$12:$B$268,'Tong hop'!B21,huong_dan_ky_II_2017_2018!$P$12:$P$268)</f>
        <v>0</v>
      </c>
      <c r="I21" s="123">
        <f>SUMIF(huong_dan_ky_II_2017_2018!$B$12:$B$268,'Tong hop'!B21,huong_dan_ky_II_2017_2018!$Q$12:$Q$268)</f>
        <v>0</v>
      </c>
      <c r="J21" s="123">
        <f>SUMIF(huong_dan_ky_II_2017_2018!$B$12:$B$268,'Tong hop'!B21,huong_dan_ky_II_2017_2018!$R$12:$R$268)</f>
        <v>4000000</v>
      </c>
      <c r="K21" s="123">
        <f>SUMIF(huong_dan_ky_II_2017_2018!$B$12:$B$268,'Tong hop'!B21,huong_dan_ky_II_2017_2018!$S$12:$S$268)</f>
        <v>0</v>
      </c>
      <c r="L21" s="123">
        <f>SUMIF(huong_dan_ky_II_2017_2018!$B$12:$B$268,'Tong hop'!B21,huong_dan_ky_II_2017_2018!$R$12:$R$268)</f>
        <v>4000000</v>
      </c>
      <c r="M21" s="123">
        <f>SUMIF(huong_dan_ky_II_2017_2018!$B$12:$B$268,'Tong hop'!B21,huong_dan_ky_II_2017_2018!$S$12:$S$268)</f>
        <v>0</v>
      </c>
      <c r="N21" s="14"/>
    </row>
    <row r="22" spans="1:14" ht="19.5" customHeight="1">
      <c r="A22" s="13">
        <f t="shared" si="0"/>
        <v>13</v>
      </c>
      <c r="B22" s="13" t="s">
        <v>288</v>
      </c>
      <c r="C22" s="73" t="s">
        <v>357</v>
      </c>
      <c r="D22" s="74" t="s">
        <v>612</v>
      </c>
      <c r="E22" s="122">
        <f>SUMIF(huong_dan_ky_II_2017_2018!$B$12:$B$268,'Tong hop'!B22,huong_dan_ky_II_2017_2018!$K$12:$K$268)</f>
        <v>1</v>
      </c>
      <c r="F22" s="13">
        <f>SUMIF(huong_dan_ky_II_2017_2018!$B$12:$B$268,'Tong hop'!B22,huong_dan_ky_II_2017_2018!$L$12:$L$268)</f>
        <v>10</v>
      </c>
      <c r="G22" s="123">
        <f>SUMIF(huong_dan_ky_II_2017_2018!$B$12:$B$268,'Tong hop'!B22,huong_dan_ky_II_2017_2018!$N$12:$N$268)</f>
        <v>500000</v>
      </c>
      <c r="H22" s="123">
        <f>SUMIF(huong_dan_ky_II_2017_2018!$B$12:$B$268,'Tong hop'!B22,huong_dan_ky_II_2017_2018!$P$12:$P$268)</f>
        <v>0</v>
      </c>
      <c r="I22" s="123">
        <f>SUMIF(huong_dan_ky_II_2017_2018!$B$12:$B$268,'Tong hop'!B22,huong_dan_ky_II_2017_2018!$Q$12:$Q$268)</f>
        <v>500000</v>
      </c>
      <c r="J22" s="123">
        <f>SUMIF(huong_dan_ky_II_2017_2018!$B$12:$B$268,'Tong hop'!B22,huong_dan_ky_II_2017_2018!$R$12:$R$268)</f>
        <v>0</v>
      </c>
      <c r="K22" s="123">
        <f>SUMIF(huong_dan_ky_II_2017_2018!$B$12:$B$268,'Tong hop'!B22,huong_dan_ky_II_2017_2018!$S$12:$S$268)</f>
        <v>0</v>
      </c>
      <c r="L22" s="123">
        <f>SUMIF(huong_dan_ky_II_2017_2018!$B$12:$B$268,'Tong hop'!B22,huong_dan_ky_II_2017_2018!$R$12:$R$268)</f>
        <v>0</v>
      </c>
      <c r="M22" s="123">
        <f>SUMIF(huong_dan_ky_II_2017_2018!$B$12:$B$268,'Tong hop'!B22,huong_dan_ky_II_2017_2018!$S$12:$S$268)</f>
        <v>0</v>
      </c>
      <c r="N22" s="14"/>
    </row>
    <row r="23" spans="1:14" ht="19.5" customHeight="1">
      <c r="A23" s="13">
        <f t="shared" si="0"/>
        <v>14</v>
      </c>
      <c r="B23" s="13" t="s">
        <v>289</v>
      </c>
      <c r="C23" s="73" t="s">
        <v>523</v>
      </c>
      <c r="D23" s="74" t="s">
        <v>512</v>
      </c>
      <c r="E23" s="122">
        <f>SUMIF(huong_dan_ky_II_2017_2018!$B$12:$B$268,'Tong hop'!B23,huong_dan_ky_II_2017_2018!$K$12:$K$268)</f>
        <v>1</v>
      </c>
      <c r="F23" s="13">
        <f>SUMIF(huong_dan_ky_II_2017_2018!$B$12:$B$268,'Tong hop'!B23,huong_dan_ky_II_2017_2018!$L$12:$L$268)</f>
        <v>20</v>
      </c>
      <c r="G23" s="123">
        <f>SUMIF(huong_dan_ky_II_2017_2018!$B$12:$B$268,'Tong hop'!B23,huong_dan_ky_II_2017_2018!$N$12:$N$268)</f>
        <v>1000000</v>
      </c>
      <c r="H23" s="123">
        <f>SUMIF(huong_dan_ky_II_2017_2018!$B$12:$B$268,'Tong hop'!B23,huong_dan_ky_II_2017_2018!$P$12:$P$268)</f>
        <v>0</v>
      </c>
      <c r="I23" s="123">
        <f>SUMIF(huong_dan_ky_II_2017_2018!$B$12:$B$268,'Tong hop'!B23,huong_dan_ky_II_2017_2018!$Q$12:$Q$268)</f>
        <v>1000000</v>
      </c>
      <c r="J23" s="123">
        <f>SUMIF(huong_dan_ky_II_2017_2018!$B$12:$B$268,'Tong hop'!B23,huong_dan_ky_II_2017_2018!$R$12:$R$268)</f>
        <v>0</v>
      </c>
      <c r="K23" s="123">
        <f>SUMIF(huong_dan_ky_II_2017_2018!$B$12:$B$268,'Tong hop'!B23,huong_dan_ky_II_2017_2018!$S$12:$S$268)</f>
        <v>0</v>
      </c>
      <c r="L23" s="123">
        <f>SUMIF(huong_dan_ky_II_2017_2018!$B$12:$B$268,'Tong hop'!B23,huong_dan_ky_II_2017_2018!$R$12:$R$268)</f>
        <v>0</v>
      </c>
      <c r="M23" s="123">
        <f>SUMIF(huong_dan_ky_II_2017_2018!$B$12:$B$268,'Tong hop'!B23,huong_dan_ky_II_2017_2018!$S$12:$S$268)</f>
        <v>0</v>
      </c>
      <c r="N23" s="14"/>
    </row>
    <row r="24" spans="1:14" ht="19.5" customHeight="1">
      <c r="A24" s="13">
        <f t="shared" si="0"/>
        <v>15</v>
      </c>
      <c r="B24" s="13" t="s">
        <v>290</v>
      </c>
      <c r="C24" s="73" t="s">
        <v>491</v>
      </c>
      <c r="D24" s="74" t="s">
        <v>500</v>
      </c>
      <c r="E24" s="122">
        <f>SUMIF(huong_dan_ky_II_2017_2018!$B$12:$B$268,'Tong hop'!B24,huong_dan_ky_II_2017_2018!$K$12:$K$268)</f>
        <v>1</v>
      </c>
      <c r="F24" s="13">
        <f>SUMIF(huong_dan_ky_II_2017_2018!$B$12:$B$268,'Tong hop'!B24,huong_dan_ky_II_2017_2018!$L$12:$L$268)</f>
        <v>20</v>
      </c>
      <c r="G24" s="123">
        <f>SUMIF(huong_dan_ky_II_2017_2018!$B$12:$B$268,'Tong hop'!B24,huong_dan_ky_II_2017_2018!$N$12:$N$268)</f>
        <v>1000000</v>
      </c>
      <c r="H24" s="123">
        <f>SUMIF(huong_dan_ky_II_2017_2018!$B$12:$B$268,'Tong hop'!B24,huong_dan_ky_II_2017_2018!$P$12:$P$268)</f>
        <v>0</v>
      </c>
      <c r="I24" s="123">
        <f>SUMIF(huong_dan_ky_II_2017_2018!$B$12:$B$268,'Tong hop'!B24,huong_dan_ky_II_2017_2018!$Q$12:$Q$268)</f>
        <v>1000000</v>
      </c>
      <c r="J24" s="123">
        <f>SUMIF(huong_dan_ky_II_2017_2018!$B$12:$B$268,'Tong hop'!B24,huong_dan_ky_II_2017_2018!$R$12:$R$268)</f>
        <v>0</v>
      </c>
      <c r="K24" s="123">
        <f>SUMIF(huong_dan_ky_II_2017_2018!$B$12:$B$268,'Tong hop'!B24,huong_dan_ky_II_2017_2018!$S$12:$S$268)</f>
        <v>0</v>
      </c>
      <c r="L24" s="123">
        <f>SUMIF(huong_dan_ky_II_2017_2018!$B$12:$B$268,'Tong hop'!B24,huong_dan_ky_II_2017_2018!$R$12:$R$268)</f>
        <v>0</v>
      </c>
      <c r="M24" s="123">
        <f>SUMIF(huong_dan_ky_II_2017_2018!$B$12:$B$268,'Tong hop'!B24,huong_dan_ky_II_2017_2018!$S$12:$S$268)</f>
        <v>0</v>
      </c>
      <c r="N24" s="14"/>
    </row>
    <row r="25" spans="1:14" ht="19.5" customHeight="1">
      <c r="A25" s="13">
        <f t="shared" si="0"/>
        <v>16</v>
      </c>
      <c r="B25" s="13" t="s">
        <v>653</v>
      </c>
      <c r="C25" s="73" t="s">
        <v>264</v>
      </c>
      <c r="D25" s="74" t="s">
        <v>720</v>
      </c>
      <c r="E25" s="122">
        <f>SUMIF(huong_dan_ky_II_2017_2018!$B$12:$B$268,'Tong hop'!B25,huong_dan_ky_II_2017_2018!$K$12:$K$268)</f>
        <v>1</v>
      </c>
      <c r="F25" s="13">
        <f>SUMIF(huong_dan_ky_II_2017_2018!$B$12:$B$268,'Tong hop'!B25,huong_dan_ky_II_2017_2018!$L$12:$L$268)</f>
        <v>40</v>
      </c>
      <c r="G25" s="123">
        <f>SUMIF(huong_dan_ky_II_2017_2018!$B$12:$B$268,'Tong hop'!B25,huong_dan_ky_II_2017_2018!$N$12:$N$268)</f>
        <v>2000000</v>
      </c>
      <c r="H25" s="123">
        <f>SUMIF(huong_dan_ky_II_2017_2018!$B$12:$B$268,'Tong hop'!B25,huong_dan_ky_II_2017_2018!$P$12:$P$268)</f>
        <v>1000000</v>
      </c>
      <c r="I25" s="123">
        <f>SUMIF(huong_dan_ky_II_2017_2018!$B$12:$B$268,'Tong hop'!B25,huong_dan_ky_II_2017_2018!$Q$12:$Q$268)</f>
        <v>0</v>
      </c>
      <c r="J25" s="123">
        <f>SUMIF(huong_dan_ky_II_2017_2018!$B$12:$B$268,'Tong hop'!B25,huong_dan_ky_II_2017_2018!$R$12:$R$268)</f>
        <v>1000000</v>
      </c>
      <c r="K25" s="123">
        <f>SUMIF(huong_dan_ky_II_2017_2018!$B$12:$B$268,'Tong hop'!B25,huong_dan_ky_II_2017_2018!$S$12:$S$268)</f>
        <v>0</v>
      </c>
      <c r="L25" s="123">
        <f>SUMIF(huong_dan_ky_II_2017_2018!$B$12:$B$268,'Tong hop'!B25,huong_dan_ky_II_2017_2018!$R$12:$R$268)</f>
        <v>1000000</v>
      </c>
      <c r="M25" s="123">
        <f>SUMIF(huong_dan_ky_II_2017_2018!$B$12:$B$268,'Tong hop'!B25,huong_dan_ky_II_2017_2018!$S$12:$S$268)</f>
        <v>0</v>
      </c>
      <c r="N25" s="14"/>
    </row>
    <row r="26" spans="1:14" ht="19.5" customHeight="1">
      <c r="A26" s="13">
        <f t="shared" si="0"/>
        <v>17</v>
      </c>
      <c r="B26" s="13" t="s">
        <v>291</v>
      </c>
      <c r="C26" s="73" t="s">
        <v>358</v>
      </c>
      <c r="D26" s="74" t="s">
        <v>267</v>
      </c>
      <c r="E26" s="122">
        <f>SUMIF(huong_dan_ky_II_2017_2018!$B$12:$B$268,'Tong hop'!B26,huong_dan_ky_II_2017_2018!$K$12:$K$268)</f>
        <v>2</v>
      </c>
      <c r="F26" s="13">
        <f>SUMIF(huong_dan_ky_II_2017_2018!$B$12:$B$268,'Tong hop'!B26,huong_dan_ky_II_2017_2018!$L$12:$L$268)</f>
        <v>30</v>
      </c>
      <c r="G26" s="123">
        <f>SUMIF(huong_dan_ky_II_2017_2018!$B$12:$B$268,'Tong hop'!B26,huong_dan_ky_II_2017_2018!$N$12:$N$268)</f>
        <v>1500000</v>
      </c>
      <c r="H26" s="123">
        <f>SUMIF(huong_dan_ky_II_2017_2018!$B$12:$B$268,'Tong hop'!B26,huong_dan_ky_II_2017_2018!$P$12:$P$268)</f>
        <v>0</v>
      </c>
      <c r="I26" s="123">
        <f>SUMIF(huong_dan_ky_II_2017_2018!$B$12:$B$268,'Tong hop'!B26,huong_dan_ky_II_2017_2018!$Q$12:$Q$268)</f>
        <v>1500000</v>
      </c>
      <c r="J26" s="123">
        <f>SUMIF(huong_dan_ky_II_2017_2018!$B$12:$B$268,'Tong hop'!B26,huong_dan_ky_II_2017_2018!$R$12:$R$268)</f>
        <v>0</v>
      </c>
      <c r="K26" s="123">
        <f>SUMIF(huong_dan_ky_II_2017_2018!$B$12:$B$268,'Tong hop'!B26,huong_dan_ky_II_2017_2018!$S$12:$S$268)</f>
        <v>1000000</v>
      </c>
      <c r="L26" s="123">
        <f>SUMIF(huong_dan_ky_II_2017_2018!$B$12:$B$268,'Tong hop'!B26,huong_dan_ky_II_2017_2018!$R$12:$R$268)</f>
        <v>0</v>
      </c>
      <c r="M26" s="123">
        <f>SUMIF(huong_dan_ky_II_2017_2018!$B$12:$B$268,'Tong hop'!B26,huong_dan_ky_II_2017_2018!$S$12:$S$268)</f>
        <v>1000000</v>
      </c>
      <c r="N26" s="14"/>
    </row>
    <row r="27" spans="1:14" ht="19.5" customHeight="1">
      <c r="A27" s="13">
        <f t="shared" si="0"/>
        <v>18</v>
      </c>
      <c r="B27" s="13" t="s">
        <v>900</v>
      </c>
      <c r="C27" s="73" t="s">
        <v>962</v>
      </c>
      <c r="D27" s="74" t="s">
        <v>963</v>
      </c>
      <c r="E27" s="122">
        <f>SUMIF(huong_dan_ky_II_2017_2018!$B$12:$B$268,'Tong hop'!B27,huong_dan_ky_II_2017_2018!$K$12:$K$268)</f>
        <v>1</v>
      </c>
      <c r="F27" s="13">
        <f>SUMIF(huong_dan_ky_II_2017_2018!$B$12:$B$268,'Tong hop'!B27,huong_dan_ky_II_2017_2018!$L$12:$L$268)</f>
        <v>6</v>
      </c>
      <c r="G27" s="123">
        <f>SUMIF(huong_dan_ky_II_2017_2018!$B$12:$B$268,'Tong hop'!B27,huong_dan_ky_II_2017_2018!$N$12:$N$268)</f>
        <v>400000</v>
      </c>
      <c r="H27" s="123">
        <f>SUMIF(huong_dan_ky_II_2017_2018!$B$12:$B$268,'Tong hop'!B27,huong_dan_ky_II_2017_2018!$P$12:$P$268)</f>
        <v>0</v>
      </c>
      <c r="I27" s="123">
        <f>SUMIF(huong_dan_ky_II_2017_2018!$B$12:$B$268,'Tong hop'!B27,huong_dan_ky_II_2017_2018!$Q$12:$Q$268)</f>
        <v>0</v>
      </c>
      <c r="J27" s="123">
        <f>SUMIF(huong_dan_ky_II_2017_2018!$B$12:$B$268,'Tong hop'!B27,huong_dan_ky_II_2017_2018!$R$12:$R$268)</f>
        <v>400000</v>
      </c>
      <c r="K27" s="123">
        <f>SUMIF(huong_dan_ky_II_2017_2018!$B$12:$B$268,'Tong hop'!B27,huong_dan_ky_II_2017_2018!$S$12:$S$268)</f>
        <v>0</v>
      </c>
      <c r="L27" s="123">
        <f>SUMIF(huong_dan_ky_II_2017_2018!$B$12:$B$268,'Tong hop'!B27,huong_dan_ky_II_2017_2018!$R$12:$R$268)</f>
        <v>400000</v>
      </c>
      <c r="M27" s="123">
        <f>SUMIF(huong_dan_ky_II_2017_2018!$B$12:$B$268,'Tong hop'!B27,huong_dan_ky_II_2017_2018!$S$12:$S$268)</f>
        <v>0</v>
      </c>
      <c r="N27" s="14"/>
    </row>
    <row r="28" spans="1:14" ht="19.5" customHeight="1">
      <c r="A28" s="13">
        <f t="shared" si="0"/>
        <v>19</v>
      </c>
      <c r="B28" s="13" t="s">
        <v>654</v>
      </c>
      <c r="C28" s="73" t="s">
        <v>269</v>
      </c>
      <c r="D28" s="74" t="s">
        <v>721</v>
      </c>
      <c r="E28" s="122">
        <f>SUMIF(huong_dan_ky_II_2017_2018!$B$12:$B$268,'Tong hop'!B28,huong_dan_ky_II_2017_2018!$K$12:$K$268)</f>
        <v>6</v>
      </c>
      <c r="F28" s="13">
        <f>SUMIF(huong_dan_ky_II_2017_2018!$B$12:$B$268,'Tong hop'!B28,huong_dan_ky_II_2017_2018!$L$12:$L$268)</f>
        <v>36</v>
      </c>
      <c r="G28" s="123">
        <f>SUMIF(huong_dan_ky_II_2017_2018!$B$12:$B$268,'Tong hop'!B28,huong_dan_ky_II_2017_2018!$N$12:$N$268)</f>
        <v>2400000</v>
      </c>
      <c r="H28" s="123">
        <f>SUMIF(huong_dan_ky_II_2017_2018!$B$12:$B$268,'Tong hop'!B28,huong_dan_ky_II_2017_2018!$P$12:$P$268)</f>
        <v>0</v>
      </c>
      <c r="I28" s="123">
        <f>SUMIF(huong_dan_ky_II_2017_2018!$B$12:$B$268,'Tong hop'!B28,huong_dan_ky_II_2017_2018!$Q$12:$Q$268)</f>
        <v>0</v>
      </c>
      <c r="J28" s="123">
        <f>SUMIF(huong_dan_ky_II_2017_2018!$B$12:$B$268,'Tong hop'!B28,huong_dan_ky_II_2017_2018!$R$12:$R$268)</f>
        <v>2400000</v>
      </c>
      <c r="K28" s="123">
        <f>SUMIF(huong_dan_ky_II_2017_2018!$B$12:$B$268,'Tong hop'!B28,huong_dan_ky_II_2017_2018!$S$12:$S$268)</f>
        <v>0</v>
      </c>
      <c r="L28" s="123">
        <f>SUMIF(huong_dan_ky_II_2017_2018!$B$12:$B$268,'Tong hop'!B28,huong_dan_ky_II_2017_2018!$R$12:$R$268)</f>
        <v>2400000</v>
      </c>
      <c r="M28" s="123">
        <f>SUMIF(huong_dan_ky_II_2017_2018!$B$12:$B$268,'Tong hop'!B28,huong_dan_ky_II_2017_2018!$S$12:$S$268)</f>
        <v>0</v>
      </c>
      <c r="N28" s="14"/>
    </row>
    <row r="29" spans="1:14" ht="19.5" customHeight="1">
      <c r="A29" s="13">
        <f t="shared" si="0"/>
        <v>20</v>
      </c>
      <c r="B29" s="13" t="s">
        <v>292</v>
      </c>
      <c r="C29" s="73" t="s">
        <v>359</v>
      </c>
      <c r="D29" s="74" t="s">
        <v>498</v>
      </c>
      <c r="E29" s="122">
        <f>SUMIF(huong_dan_ky_II_2017_2018!$B$12:$B$268,'Tong hop'!B29,huong_dan_ky_II_2017_2018!$K$12:$K$268)</f>
        <v>2</v>
      </c>
      <c r="F29" s="13">
        <f>SUMIF(huong_dan_ky_II_2017_2018!$B$12:$B$268,'Tong hop'!B29,huong_dan_ky_II_2017_2018!$L$12:$L$268)</f>
        <v>20</v>
      </c>
      <c r="G29" s="123">
        <f>SUMIF(huong_dan_ky_II_2017_2018!$B$12:$B$268,'Tong hop'!B29,huong_dan_ky_II_2017_2018!$N$12:$N$268)</f>
        <v>1000000</v>
      </c>
      <c r="H29" s="123">
        <f>SUMIF(huong_dan_ky_II_2017_2018!$B$12:$B$268,'Tong hop'!B29,huong_dan_ky_II_2017_2018!$P$12:$P$268)</f>
        <v>0</v>
      </c>
      <c r="I29" s="123">
        <f>SUMIF(huong_dan_ky_II_2017_2018!$B$12:$B$268,'Tong hop'!B29,huong_dan_ky_II_2017_2018!$Q$12:$Q$268)</f>
        <v>1000000</v>
      </c>
      <c r="J29" s="123">
        <f>SUMIF(huong_dan_ky_II_2017_2018!$B$12:$B$268,'Tong hop'!B29,huong_dan_ky_II_2017_2018!$R$12:$R$268)</f>
        <v>0</v>
      </c>
      <c r="K29" s="123">
        <f>SUMIF(huong_dan_ky_II_2017_2018!$B$12:$B$268,'Tong hop'!B29,huong_dan_ky_II_2017_2018!$S$12:$S$268)</f>
        <v>1000000</v>
      </c>
      <c r="L29" s="123">
        <f>SUMIF(huong_dan_ky_II_2017_2018!$B$12:$B$268,'Tong hop'!B29,huong_dan_ky_II_2017_2018!$R$12:$R$268)</f>
        <v>0</v>
      </c>
      <c r="M29" s="123">
        <f>SUMIF(huong_dan_ky_II_2017_2018!$B$12:$B$268,'Tong hop'!B29,huong_dan_ky_II_2017_2018!$S$12:$S$268)</f>
        <v>1000000</v>
      </c>
      <c r="N29" s="14"/>
    </row>
    <row r="30" spans="1:14" ht="19.5" customHeight="1">
      <c r="A30" s="13">
        <f t="shared" si="0"/>
        <v>21</v>
      </c>
      <c r="B30" s="13" t="s">
        <v>293</v>
      </c>
      <c r="C30" s="73" t="s">
        <v>555</v>
      </c>
      <c r="D30" s="74" t="s">
        <v>360</v>
      </c>
      <c r="E30" s="122">
        <f>SUMIF(huong_dan_ky_II_2017_2018!$B$12:$B$268,'Tong hop'!B30,huong_dan_ky_II_2017_2018!$K$12:$K$268)</f>
        <v>2</v>
      </c>
      <c r="F30" s="13">
        <f>SUMIF(huong_dan_ky_II_2017_2018!$B$12:$B$268,'Tong hop'!B30,huong_dan_ky_II_2017_2018!$L$12:$L$268)</f>
        <v>20</v>
      </c>
      <c r="G30" s="123">
        <f>SUMIF(huong_dan_ky_II_2017_2018!$B$12:$B$268,'Tong hop'!B30,huong_dan_ky_II_2017_2018!$N$12:$N$268)</f>
        <v>1000000</v>
      </c>
      <c r="H30" s="123">
        <f>SUMIF(huong_dan_ky_II_2017_2018!$B$12:$B$268,'Tong hop'!B30,huong_dan_ky_II_2017_2018!$P$12:$P$268)</f>
        <v>0</v>
      </c>
      <c r="I30" s="123">
        <f>SUMIF(huong_dan_ky_II_2017_2018!$B$12:$B$268,'Tong hop'!B30,huong_dan_ky_II_2017_2018!$Q$12:$Q$268)</f>
        <v>1000000</v>
      </c>
      <c r="J30" s="123">
        <f>SUMIF(huong_dan_ky_II_2017_2018!$B$12:$B$268,'Tong hop'!B30,huong_dan_ky_II_2017_2018!$R$12:$R$268)</f>
        <v>0</v>
      </c>
      <c r="K30" s="123">
        <f>SUMIF(huong_dan_ky_II_2017_2018!$B$12:$B$268,'Tong hop'!B30,huong_dan_ky_II_2017_2018!$S$12:$S$268)</f>
        <v>0</v>
      </c>
      <c r="L30" s="123">
        <f>SUMIF(huong_dan_ky_II_2017_2018!$B$12:$B$268,'Tong hop'!B30,huong_dan_ky_II_2017_2018!$R$12:$R$268)</f>
        <v>0</v>
      </c>
      <c r="M30" s="123">
        <f>SUMIF(huong_dan_ky_II_2017_2018!$B$12:$B$268,'Tong hop'!B30,huong_dan_ky_II_2017_2018!$S$12:$S$268)</f>
        <v>0</v>
      </c>
      <c r="N30" s="14"/>
    </row>
    <row r="31" spans="1:14" ht="19.5" customHeight="1">
      <c r="A31" s="13">
        <f t="shared" si="0"/>
        <v>22</v>
      </c>
      <c r="B31" s="13" t="s">
        <v>655</v>
      </c>
      <c r="C31" s="73" t="s">
        <v>722</v>
      </c>
      <c r="D31" s="74" t="s">
        <v>492</v>
      </c>
      <c r="E31" s="122">
        <f>SUMIF(huong_dan_ky_II_2017_2018!$B$12:$B$268,'Tong hop'!B31,huong_dan_ky_II_2017_2018!$K$12:$K$268)</f>
        <v>1</v>
      </c>
      <c r="F31" s="13">
        <f>SUMIF(huong_dan_ky_II_2017_2018!$B$12:$B$268,'Tong hop'!B31,huong_dan_ky_II_2017_2018!$L$12:$L$268)</f>
        <v>10</v>
      </c>
      <c r="G31" s="123">
        <f>SUMIF(huong_dan_ky_II_2017_2018!$B$12:$B$268,'Tong hop'!B31,huong_dan_ky_II_2017_2018!$N$12:$N$268)</f>
        <v>500000</v>
      </c>
      <c r="H31" s="123">
        <f>SUMIF(huong_dan_ky_II_2017_2018!$B$12:$B$268,'Tong hop'!B31,huong_dan_ky_II_2017_2018!$P$12:$P$268)</f>
        <v>0</v>
      </c>
      <c r="I31" s="123">
        <f>SUMIF(huong_dan_ky_II_2017_2018!$B$12:$B$268,'Tong hop'!B31,huong_dan_ky_II_2017_2018!$Q$12:$Q$268)</f>
        <v>500000</v>
      </c>
      <c r="J31" s="123">
        <f>SUMIF(huong_dan_ky_II_2017_2018!$B$12:$B$268,'Tong hop'!B31,huong_dan_ky_II_2017_2018!$R$12:$R$268)</f>
        <v>0</v>
      </c>
      <c r="K31" s="123">
        <f>SUMIF(huong_dan_ky_II_2017_2018!$B$12:$B$268,'Tong hop'!B31,huong_dan_ky_II_2017_2018!$S$12:$S$268)</f>
        <v>0</v>
      </c>
      <c r="L31" s="123">
        <f>SUMIF(huong_dan_ky_II_2017_2018!$B$12:$B$268,'Tong hop'!B31,huong_dan_ky_II_2017_2018!$R$12:$R$268)</f>
        <v>0</v>
      </c>
      <c r="M31" s="123">
        <f>SUMIF(huong_dan_ky_II_2017_2018!$B$12:$B$268,'Tong hop'!B31,huong_dan_ky_II_2017_2018!$S$12:$S$268)</f>
        <v>0</v>
      </c>
      <c r="N31" s="14"/>
    </row>
    <row r="32" spans="1:14" ht="19.5" customHeight="1">
      <c r="A32" s="13">
        <f t="shared" si="0"/>
        <v>23</v>
      </c>
      <c r="B32" s="13" t="s">
        <v>656</v>
      </c>
      <c r="C32" s="73" t="s">
        <v>723</v>
      </c>
      <c r="D32" s="74" t="s">
        <v>724</v>
      </c>
      <c r="E32" s="122">
        <f>SUMIF(huong_dan_ky_II_2017_2018!$B$12:$B$268,'Tong hop'!B32,huong_dan_ky_II_2017_2018!$K$12:$K$268)</f>
        <v>1</v>
      </c>
      <c r="F32" s="13">
        <f>SUMIF(huong_dan_ky_II_2017_2018!$B$12:$B$268,'Tong hop'!B32,huong_dan_ky_II_2017_2018!$L$12:$L$268)</f>
        <v>40</v>
      </c>
      <c r="G32" s="123">
        <f>SUMIF(huong_dan_ky_II_2017_2018!$B$12:$B$268,'Tong hop'!B32,huong_dan_ky_II_2017_2018!$N$12:$N$268)</f>
        <v>2000000</v>
      </c>
      <c r="H32" s="123">
        <f>SUMIF(huong_dan_ky_II_2017_2018!$B$12:$B$268,'Tong hop'!B32,huong_dan_ky_II_2017_2018!$P$12:$P$268)</f>
        <v>0</v>
      </c>
      <c r="I32" s="123">
        <f>SUMIF(huong_dan_ky_II_2017_2018!$B$12:$B$268,'Tong hop'!B32,huong_dan_ky_II_2017_2018!$Q$12:$Q$268)</f>
        <v>0</v>
      </c>
      <c r="J32" s="123">
        <f>SUMIF(huong_dan_ky_II_2017_2018!$B$12:$B$268,'Tong hop'!B32,huong_dan_ky_II_2017_2018!$R$12:$R$268)</f>
        <v>2000000</v>
      </c>
      <c r="K32" s="123">
        <f>SUMIF(huong_dan_ky_II_2017_2018!$B$12:$B$268,'Tong hop'!B32,huong_dan_ky_II_2017_2018!$S$12:$S$268)</f>
        <v>0</v>
      </c>
      <c r="L32" s="123">
        <f>SUMIF(huong_dan_ky_II_2017_2018!$B$12:$B$268,'Tong hop'!B32,huong_dan_ky_II_2017_2018!$R$12:$R$268)</f>
        <v>2000000</v>
      </c>
      <c r="M32" s="123">
        <f>SUMIF(huong_dan_ky_II_2017_2018!$B$12:$B$268,'Tong hop'!B32,huong_dan_ky_II_2017_2018!$S$12:$S$268)</f>
        <v>0</v>
      </c>
      <c r="N32" s="14"/>
    </row>
    <row r="33" spans="1:14" ht="19.5" customHeight="1">
      <c r="A33" s="13">
        <f t="shared" si="0"/>
        <v>24</v>
      </c>
      <c r="B33" s="13" t="s">
        <v>294</v>
      </c>
      <c r="C33" s="73" t="s">
        <v>491</v>
      </c>
      <c r="D33" s="74" t="s">
        <v>188</v>
      </c>
      <c r="E33" s="122">
        <f>SUMIF(huong_dan_ky_II_2017_2018!$B$12:$B$268,'Tong hop'!B33,huong_dan_ky_II_2017_2018!$K$12:$K$268)</f>
        <v>1</v>
      </c>
      <c r="F33" s="13">
        <f>SUMIF(huong_dan_ky_II_2017_2018!$B$12:$B$268,'Tong hop'!B33,huong_dan_ky_II_2017_2018!$L$12:$L$268)</f>
        <v>10</v>
      </c>
      <c r="G33" s="123">
        <f>SUMIF(huong_dan_ky_II_2017_2018!$B$12:$B$268,'Tong hop'!B33,huong_dan_ky_II_2017_2018!$N$12:$N$268)</f>
        <v>500000</v>
      </c>
      <c r="H33" s="123">
        <f>SUMIF(huong_dan_ky_II_2017_2018!$B$12:$B$268,'Tong hop'!B33,huong_dan_ky_II_2017_2018!$P$12:$P$268)</f>
        <v>0</v>
      </c>
      <c r="I33" s="123">
        <f>SUMIF(huong_dan_ky_II_2017_2018!$B$12:$B$268,'Tong hop'!B33,huong_dan_ky_II_2017_2018!$Q$12:$Q$268)</f>
        <v>500000</v>
      </c>
      <c r="J33" s="123">
        <f>SUMIF(huong_dan_ky_II_2017_2018!$B$12:$B$268,'Tong hop'!B33,huong_dan_ky_II_2017_2018!$R$12:$R$268)</f>
        <v>0</v>
      </c>
      <c r="K33" s="123">
        <f>SUMIF(huong_dan_ky_II_2017_2018!$B$12:$B$268,'Tong hop'!B33,huong_dan_ky_II_2017_2018!$S$12:$S$268)</f>
        <v>0</v>
      </c>
      <c r="L33" s="123">
        <f>SUMIF(huong_dan_ky_II_2017_2018!$B$12:$B$268,'Tong hop'!B33,huong_dan_ky_II_2017_2018!$R$12:$R$268)</f>
        <v>0</v>
      </c>
      <c r="M33" s="123">
        <f>SUMIF(huong_dan_ky_II_2017_2018!$B$12:$B$268,'Tong hop'!B33,huong_dan_ky_II_2017_2018!$S$12:$S$268)</f>
        <v>0</v>
      </c>
      <c r="N33" s="14"/>
    </row>
    <row r="34" spans="1:14" ht="19.5" customHeight="1">
      <c r="A34" s="13">
        <f t="shared" si="0"/>
        <v>25</v>
      </c>
      <c r="B34" s="13" t="s">
        <v>295</v>
      </c>
      <c r="C34" s="73" t="s">
        <v>361</v>
      </c>
      <c r="D34" s="74" t="s">
        <v>362</v>
      </c>
      <c r="E34" s="122">
        <f>SUMIF(huong_dan_ky_II_2017_2018!$B$12:$B$268,'Tong hop'!B34,huong_dan_ky_II_2017_2018!$K$12:$K$268)</f>
        <v>1</v>
      </c>
      <c r="F34" s="13">
        <f>SUMIF(huong_dan_ky_II_2017_2018!$B$12:$B$268,'Tong hop'!B34,huong_dan_ky_II_2017_2018!$L$12:$L$268)</f>
        <v>10</v>
      </c>
      <c r="G34" s="123">
        <f>SUMIF(huong_dan_ky_II_2017_2018!$B$12:$B$268,'Tong hop'!B34,huong_dan_ky_II_2017_2018!$N$12:$N$268)</f>
        <v>500000</v>
      </c>
      <c r="H34" s="123">
        <f>SUMIF(huong_dan_ky_II_2017_2018!$B$12:$B$268,'Tong hop'!B34,huong_dan_ky_II_2017_2018!$P$12:$P$268)</f>
        <v>0</v>
      </c>
      <c r="I34" s="123">
        <f>SUMIF(huong_dan_ky_II_2017_2018!$B$12:$B$268,'Tong hop'!B34,huong_dan_ky_II_2017_2018!$Q$12:$Q$268)</f>
        <v>500000</v>
      </c>
      <c r="J34" s="123">
        <f>SUMIF(huong_dan_ky_II_2017_2018!$B$12:$B$268,'Tong hop'!B34,huong_dan_ky_II_2017_2018!$R$12:$R$268)</f>
        <v>0</v>
      </c>
      <c r="K34" s="123">
        <f>SUMIF(huong_dan_ky_II_2017_2018!$B$12:$B$268,'Tong hop'!B34,huong_dan_ky_II_2017_2018!$S$12:$S$268)</f>
        <v>0</v>
      </c>
      <c r="L34" s="123">
        <f>SUMIF(huong_dan_ky_II_2017_2018!$B$12:$B$268,'Tong hop'!B34,huong_dan_ky_II_2017_2018!$R$12:$R$268)</f>
        <v>0</v>
      </c>
      <c r="M34" s="123">
        <f>SUMIF(huong_dan_ky_II_2017_2018!$B$12:$B$268,'Tong hop'!B34,huong_dan_ky_II_2017_2018!$S$12:$S$268)</f>
        <v>0</v>
      </c>
      <c r="N34" s="14"/>
    </row>
    <row r="35" spans="1:14" ht="19.5" customHeight="1">
      <c r="A35" s="13">
        <f t="shared" si="0"/>
        <v>26</v>
      </c>
      <c r="B35" s="13" t="s">
        <v>296</v>
      </c>
      <c r="C35" s="73" t="s">
        <v>514</v>
      </c>
      <c r="D35" s="74" t="s">
        <v>609</v>
      </c>
      <c r="E35" s="122">
        <f>SUMIF(huong_dan_ky_II_2017_2018!$B$12:$B$268,'Tong hop'!B35,huong_dan_ky_II_2017_2018!$K$12:$K$268)</f>
        <v>1</v>
      </c>
      <c r="F35" s="13">
        <f>SUMIF(huong_dan_ky_II_2017_2018!$B$12:$B$268,'Tong hop'!B35,huong_dan_ky_II_2017_2018!$L$12:$L$268)</f>
        <v>30</v>
      </c>
      <c r="G35" s="123">
        <f>SUMIF(huong_dan_ky_II_2017_2018!$B$12:$B$268,'Tong hop'!B35,huong_dan_ky_II_2017_2018!$N$12:$N$268)</f>
        <v>1500000</v>
      </c>
      <c r="H35" s="123">
        <f>SUMIF(huong_dan_ky_II_2017_2018!$B$12:$B$268,'Tong hop'!B35,huong_dan_ky_II_2017_2018!$P$12:$P$268)</f>
        <v>0</v>
      </c>
      <c r="I35" s="123">
        <f>SUMIF(huong_dan_ky_II_2017_2018!$B$12:$B$268,'Tong hop'!B35,huong_dan_ky_II_2017_2018!$Q$12:$Q$268)</f>
        <v>1500000</v>
      </c>
      <c r="J35" s="123">
        <f>SUMIF(huong_dan_ky_II_2017_2018!$B$12:$B$268,'Tong hop'!B35,huong_dan_ky_II_2017_2018!$R$12:$R$268)</f>
        <v>0</v>
      </c>
      <c r="K35" s="123">
        <f>SUMIF(huong_dan_ky_II_2017_2018!$B$12:$B$268,'Tong hop'!B35,huong_dan_ky_II_2017_2018!$S$12:$S$268)</f>
        <v>1500000</v>
      </c>
      <c r="L35" s="123">
        <f>SUMIF(huong_dan_ky_II_2017_2018!$B$12:$B$268,'Tong hop'!B35,huong_dan_ky_II_2017_2018!$R$12:$R$268)</f>
        <v>0</v>
      </c>
      <c r="M35" s="123">
        <f>SUMIF(huong_dan_ky_II_2017_2018!$B$12:$B$268,'Tong hop'!B35,huong_dan_ky_II_2017_2018!$S$12:$S$268)</f>
        <v>1500000</v>
      </c>
      <c r="N35" s="14"/>
    </row>
    <row r="36" spans="1:14" ht="19.5" customHeight="1">
      <c r="A36" s="13">
        <f t="shared" si="0"/>
        <v>27</v>
      </c>
      <c r="B36" s="13" t="s">
        <v>297</v>
      </c>
      <c r="C36" s="73" t="s">
        <v>363</v>
      </c>
      <c r="D36" s="74" t="s">
        <v>495</v>
      </c>
      <c r="E36" s="122">
        <f>SUMIF(huong_dan_ky_II_2017_2018!$B$12:$B$268,'Tong hop'!B36,huong_dan_ky_II_2017_2018!$K$12:$K$268)</f>
        <v>1</v>
      </c>
      <c r="F36" s="13">
        <f>SUMIF(huong_dan_ky_II_2017_2018!$B$12:$B$268,'Tong hop'!B36,huong_dan_ky_II_2017_2018!$L$12:$L$268)</f>
        <v>20</v>
      </c>
      <c r="G36" s="123">
        <f>SUMIF(huong_dan_ky_II_2017_2018!$B$12:$B$268,'Tong hop'!B36,huong_dan_ky_II_2017_2018!$N$12:$N$268)</f>
        <v>1000000</v>
      </c>
      <c r="H36" s="123">
        <f>SUMIF(huong_dan_ky_II_2017_2018!$B$12:$B$268,'Tong hop'!B36,huong_dan_ky_II_2017_2018!$P$12:$P$268)</f>
        <v>0</v>
      </c>
      <c r="I36" s="123">
        <f>SUMIF(huong_dan_ky_II_2017_2018!$B$12:$B$268,'Tong hop'!B36,huong_dan_ky_II_2017_2018!$Q$12:$Q$268)</f>
        <v>1000000</v>
      </c>
      <c r="J36" s="123">
        <f>SUMIF(huong_dan_ky_II_2017_2018!$B$12:$B$268,'Tong hop'!B36,huong_dan_ky_II_2017_2018!$R$12:$R$268)</f>
        <v>0</v>
      </c>
      <c r="K36" s="123">
        <f>SUMIF(huong_dan_ky_II_2017_2018!$B$12:$B$268,'Tong hop'!B36,huong_dan_ky_II_2017_2018!$S$12:$S$268)</f>
        <v>0</v>
      </c>
      <c r="L36" s="123">
        <f>SUMIF(huong_dan_ky_II_2017_2018!$B$12:$B$268,'Tong hop'!B36,huong_dan_ky_II_2017_2018!$R$12:$R$268)</f>
        <v>0</v>
      </c>
      <c r="M36" s="123">
        <f>SUMIF(huong_dan_ky_II_2017_2018!$B$12:$B$268,'Tong hop'!B36,huong_dan_ky_II_2017_2018!$S$12:$S$268)</f>
        <v>0</v>
      </c>
      <c r="N36" s="14"/>
    </row>
    <row r="37" spans="1:14" ht="19.5" customHeight="1">
      <c r="A37" s="13">
        <f t="shared" si="0"/>
        <v>28</v>
      </c>
      <c r="B37" s="13" t="s">
        <v>298</v>
      </c>
      <c r="C37" s="73" t="s">
        <v>364</v>
      </c>
      <c r="D37" s="74" t="s">
        <v>365</v>
      </c>
      <c r="E37" s="122">
        <f>SUMIF(huong_dan_ky_II_2017_2018!$B$12:$B$268,'Tong hop'!B37,huong_dan_ky_II_2017_2018!$K$12:$K$268)</f>
        <v>1</v>
      </c>
      <c r="F37" s="13">
        <f>SUMIF(huong_dan_ky_II_2017_2018!$B$12:$B$268,'Tong hop'!B37,huong_dan_ky_II_2017_2018!$L$12:$L$268)</f>
        <v>10</v>
      </c>
      <c r="G37" s="123">
        <f>SUMIF(huong_dan_ky_II_2017_2018!$B$12:$B$268,'Tong hop'!B37,huong_dan_ky_II_2017_2018!$N$12:$N$268)</f>
        <v>500000</v>
      </c>
      <c r="H37" s="123">
        <f>SUMIF(huong_dan_ky_II_2017_2018!$B$12:$B$268,'Tong hop'!B37,huong_dan_ky_II_2017_2018!$P$12:$P$268)</f>
        <v>0</v>
      </c>
      <c r="I37" s="123">
        <f>SUMIF(huong_dan_ky_II_2017_2018!$B$12:$B$268,'Tong hop'!B37,huong_dan_ky_II_2017_2018!$Q$12:$Q$268)</f>
        <v>500000</v>
      </c>
      <c r="J37" s="123">
        <f>SUMIF(huong_dan_ky_II_2017_2018!$B$12:$B$268,'Tong hop'!B37,huong_dan_ky_II_2017_2018!$R$12:$R$268)</f>
        <v>0</v>
      </c>
      <c r="K37" s="123">
        <f>SUMIF(huong_dan_ky_II_2017_2018!$B$12:$B$268,'Tong hop'!B37,huong_dan_ky_II_2017_2018!$S$12:$S$268)</f>
        <v>500000</v>
      </c>
      <c r="L37" s="123">
        <f>SUMIF(huong_dan_ky_II_2017_2018!$B$12:$B$268,'Tong hop'!B37,huong_dan_ky_II_2017_2018!$R$12:$R$268)</f>
        <v>0</v>
      </c>
      <c r="M37" s="123">
        <f>SUMIF(huong_dan_ky_II_2017_2018!$B$12:$B$268,'Tong hop'!B37,huong_dan_ky_II_2017_2018!$S$12:$S$268)</f>
        <v>500000</v>
      </c>
      <c r="N37" s="14"/>
    </row>
    <row r="38" spans="1:14" ht="19.5" customHeight="1">
      <c r="A38" s="13">
        <f t="shared" si="0"/>
        <v>29</v>
      </c>
      <c r="B38" s="13" t="s">
        <v>299</v>
      </c>
      <c r="C38" s="73" t="s">
        <v>528</v>
      </c>
      <c r="D38" s="74" t="s">
        <v>505</v>
      </c>
      <c r="E38" s="122">
        <f>SUMIF(huong_dan_ky_II_2017_2018!$B$12:$B$268,'Tong hop'!B38,huong_dan_ky_II_2017_2018!$K$12:$K$268)</f>
        <v>1</v>
      </c>
      <c r="F38" s="13">
        <f>SUMIF(huong_dan_ky_II_2017_2018!$B$12:$B$268,'Tong hop'!B38,huong_dan_ky_II_2017_2018!$L$12:$L$268)</f>
        <v>20</v>
      </c>
      <c r="G38" s="123">
        <f>SUMIF(huong_dan_ky_II_2017_2018!$B$12:$B$268,'Tong hop'!B38,huong_dan_ky_II_2017_2018!$N$12:$N$268)</f>
        <v>1000000</v>
      </c>
      <c r="H38" s="123">
        <f>SUMIF(huong_dan_ky_II_2017_2018!$B$12:$B$268,'Tong hop'!B38,huong_dan_ky_II_2017_2018!$P$12:$P$268)</f>
        <v>0</v>
      </c>
      <c r="I38" s="123">
        <f>SUMIF(huong_dan_ky_II_2017_2018!$B$12:$B$268,'Tong hop'!B38,huong_dan_ky_II_2017_2018!$Q$12:$Q$268)</f>
        <v>1000000</v>
      </c>
      <c r="J38" s="123">
        <f>SUMIF(huong_dan_ky_II_2017_2018!$B$12:$B$268,'Tong hop'!B38,huong_dan_ky_II_2017_2018!$R$12:$R$268)</f>
        <v>0</v>
      </c>
      <c r="K38" s="123">
        <f>SUMIF(huong_dan_ky_II_2017_2018!$B$12:$B$268,'Tong hop'!B38,huong_dan_ky_II_2017_2018!$S$12:$S$268)</f>
        <v>1000000</v>
      </c>
      <c r="L38" s="123">
        <f>SUMIF(huong_dan_ky_II_2017_2018!$B$12:$B$268,'Tong hop'!B38,huong_dan_ky_II_2017_2018!$R$12:$R$268)</f>
        <v>0</v>
      </c>
      <c r="M38" s="123">
        <f>SUMIF(huong_dan_ky_II_2017_2018!$B$12:$B$268,'Tong hop'!B38,huong_dan_ky_II_2017_2018!$S$12:$S$268)</f>
        <v>1000000</v>
      </c>
      <c r="N38" s="14"/>
    </row>
    <row r="39" spans="1:14" ht="19.5" customHeight="1">
      <c r="A39" s="13">
        <f t="shared" si="0"/>
        <v>30</v>
      </c>
      <c r="B39" s="13" t="s">
        <v>300</v>
      </c>
      <c r="C39" s="73" t="s">
        <v>553</v>
      </c>
      <c r="D39" s="74" t="s">
        <v>366</v>
      </c>
      <c r="E39" s="122">
        <f>SUMIF(huong_dan_ky_II_2017_2018!$B$12:$B$268,'Tong hop'!B39,huong_dan_ky_II_2017_2018!$K$12:$K$268)</f>
        <v>1</v>
      </c>
      <c r="F39" s="13">
        <f>SUMIF(huong_dan_ky_II_2017_2018!$B$12:$B$268,'Tong hop'!B39,huong_dan_ky_II_2017_2018!$L$12:$L$268)</f>
        <v>10</v>
      </c>
      <c r="G39" s="123">
        <f>SUMIF(huong_dan_ky_II_2017_2018!$B$12:$B$268,'Tong hop'!B39,huong_dan_ky_II_2017_2018!$N$12:$N$268)</f>
        <v>500000</v>
      </c>
      <c r="H39" s="123">
        <f>SUMIF(huong_dan_ky_II_2017_2018!$B$12:$B$268,'Tong hop'!B39,huong_dan_ky_II_2017_2018!$P$12:$P$268)</f>
        <v>0</v>
      </c>
      <c r="I39" s="123">
        <f>SUMIF(huong_dan_ky_II_2017_2018!$B$12:$B$268,'Tong hop'!B39,huong_dan_ky_II_2017_2018!$Q$12:$Q$268)</f>
        <v>500000</v>
      </c>
      <c r="J39" s="123">
        <f>SUMIF(huong_dan_ky_II_2017_2018!$B$12:$B$268,'Tong hop'!B39,huong_dan_ky_II_2017_2018!$R$12:$R$268)</f>
        <v>0</v>
      </c>
      <c r="K39" s="123">
        <f>SUMIF(huong_dan_ky_II_2017_2018!$B$12:$B$268,'Tong hop'!B39,huong_dan_ky_II_2017_2018!$S$12:$S$268)</f>
        <v>500000</v>
      </c>
      <c r="L39" s="123">
        <f>SUMIF(huong_dan_ky_II_2017_2018!$B$12:$B$268,'Tong hop'!B39,huong_dan_ky_II_2017_2018!$R$12:$R$268)</f>
        <v>0</v>
      </c>
      <c r="M39" s="123">
        <f>SUMIF(huong_dan_ky_II_2017_2018!$B$12:$B$268,'Tong hop'!B39,huong_dan_ky_II_2017_2018!$S$12:$S$268)</f>
        <v>500000</v>
      </c>
      <c r="N39" s="14"/>
    </row>
    <row r="40" spans="1:14" ht="19.5" customHeight="1">
      <c r="A40" s="13">
        <f t="shared" si="0"/>
        <v>31</v>
      </c>
      <c r="B40" s="13" t="s">
        <v>301</v>
      </c>
      <c r="C40" s="73" t="s">
        <v>367</v>
      </c>
      <c r="D40" s="74" t="s">
        <v>368</v>
      </c>
      <c r="E40" s="122">
        <f>SUMIF(huong_dan_ky_II_2017_2018!$B$12:$B$268,'Tong hop'!B40,huong_dan_ky_II_2017_2018!$K$12:$K$268)</f>
        <v>1</v>
      </c>
      <c r="F40" s="13">
        <f>SUMIF(huong_dan_ky_II_2017_2018!$B$12:$B$268,'Tong hop'!B40,huong_dan_ky_II_2017_2018!$L$12:$L$268)</f>
        <v>10</v>
      </c>
      <c r="G40" s="123">
        <f>SUMIF(huong_dan_ky_II_2017_2018!$B$12:$B$268,'Tong hop'!B40,huong_dan_ky_II_2017_2018!$N$12:$N$268)</f>
        <v>500000</v>
      </c>
      <c r="H40" s="123">
        <f>SUMIF(huong_dan_ky_II_2017_2018!$B$12:$B$268,'Tong hop'!B40,huong_dan_ky_II_2017_2018!$P$12:$P$268)</f>
        <v>0</v>
      </c>
      <c r="I40" s="123">
        <f>SUMIF(huong_dan_ky_II_2017_2018!$B$12:$B$268,'Tong hop'!B40,huong_dan_ky_II_2017_2018!$Q$12:$Q$268)</f>
        <v>0</v>
      </c>
      <c r="J40" s="123">
        <f>SUMIF(huong_dan_ky_II_2017_2018!$B$12:$B$268,'Tong hop'!B40,huong_dan_ky_II_2017_2018!$R$12:$R$268)</f>
        <v>500000</v>
      </c>
      <c r="K40" s="123">
        <f>SUMIF(huong_dan_ky_II_2017_2018!$B$12:$B$268,'Tong hop'!B40,huong_dan_ky_II_2017_2018!$S$12:$S$268)</f>
        <v>0</v>
      </c>
      <c r="L40" s="123">
        <f>SUMIF(huong_dan_ky_II_2017_2018!$B$12:$B$268,'Tong hop'!B40,huong_dan_ky_II_2017_2018!$R$12:$R$268)</f>
        <v>500000</v>
      </c>
      <c r="M40" s="123">
        <f>SUMIF(huong_dan_ky_II_2017_2018!$B$12:$B$268,'Tong hop'!B40,huong_dan_ky_II_2017_2018!$S$12:$S$268)</f>
        <v>0</v>
      </c>
      <c r="N40" s="14"/>
    </row>
    <row r="41" spans="1:14" ht="19.5" customHeight="1">
      <c r="A41" s="13">
        <f t="shared" si="0"/>
        <v>32</v>
      </c>
      <c r="B41" s="13" t="s">
        <v>302</v>
      </c>
      <c r="C41" s="73" t="s">
        <v>369</v>
      </c>
      <c r="D41" s="74" t="s">
        <v>370</v>
      </c>
      <c r="E41" s="122">
        <f>SUMIF(huong_dan_ky_II_2017_2018!$B$12:$B$268,'Tong hop'!B41,huong_dan_ky_II_2017_2018!$K$12:$K$268)</f>
        <v>1</v>
      </c>
      <c r="F41" s="13">
        <f>SUMIF(huong_dan_ky_II_2017_2018!$B$12:$B$268,'Tong hop'!B41,huong_dan_ky_II_2017_2018!$L$12:$L$268)</f>
        <v>10</v>
      </c>
      <c r="G41" s="123">
        <f>SUMIF(huong_dan_ky_II_2017_2018!$B$12:$B$268,'Tong hop'!B41,huong_dan_ky_II_2017_2018!$N$12:$N$268)</f>
        <v>500000</v>
      </c>
      <c r="H41" s="123">
        <f>SUMIF(huong_dan_ky_II_2017_2018!$B$12:$B$268,'Tong hop'!B41,huong_dan_ky_II_2017_2018!$P$12:$P$268)</f>
        <v>0</v>
      </c>
      <c r="I41" s="123">
        <f>SUMIF(huong_dan_ky_II_2017_2018!$B$12:$B$268,'Tong hop'!B41,huong_dan_ky_II_2017_2018!$Q$12:$Q$268)</f>
        <v>0</v>
      </c>
      <c r="J41" s="123">
        <f>SUMIF(huong_dan_ky_II_2017_2018!$B$12:$B$268,'Tong hop'!B41,huong_dan_ky_II_2017_2018!$R$12:$R$268)</f>
        <v>500000</v>
      </c>
      <c r="K41" s="123">
        <f>SUMIF(huong_dan_ky_II_2017_2018!$B$12:$B$268,'Tong hop'!B41,huong_dan_ky_II_2017_2018!$S$12:$S$268)</f>
        <v>0</v>
      </c>
      <c r="L41" s="123">
        <f>SUMIF(huong_dan_ky_II_2017_2018!$B$12:$B$268,'Tong hop'!B41,huong_dan_ky_II_2017_2018!$R$12:$R$268)</f>
        <v>500000</v>
      </c>
      <c r="M41" s="123">
        <f>SUMIF(huong_dan_ky_II_2017_2018!$B$12:$B$268,'Tong hop'!B41,huong_dan_ky_II_2017_2018!$S$12:$S$268)</f>
        <v>0</v>
      </c>
      <c r="N41" s="14"/>
    </row>
    <row r="42" spans="1:14" ht="19.5" customHeight="1">
      <c r="A42" s="13">
        <f t="shared" si="0"/>
        <v>33</v>
      </c>
      <c r="B42" s="13" t="s">
        <v>303</v>
      </c>
      <c r="C42" s="73" t="s">
        <v>520</v>
      </c>
      <c r="D42" s="74" t="s">
        <v>532</v>
      </c>
      <c r="E42" s="122">
        <f>SUMIF(huong_dan_ky_II_2017_2018!$B$12:$B$268,'Tong hop'!B42,huong_dan_ky_II_2017_2018!$K$12:$K$268)</f>
        <v>1</v>
      </c>
      <c r="F42" s="13">
        <f>SUMIF(huong_dan_ky_II_2017_2018!$B$12:$B$268,'Tong hop'!B42,huong_dan_ky_II_2017_2018!$L$12:$L$268)</f>
        <v>10</v>
      </c>
      <c r="G42" s="123">
        <f>SUMIF(huong_dan_ky_II_2017_2018!$B$12:$B$268,'Tong hop'!B42,huong_dan_ky_II_2017_2018!$N$12:$N$268)</f>
        <v>500000</v>
      </c>
      <c r="H42" s="123">
        <f>SUMIF(huong_dan_ky_II_2017_2018!$B$12:$B$268,'Tong hop'!B42,huong_dan_ky_II_2017_2018!$P$12:$P$268)</f>
        <v>0</v>
      </c>
      <c r="I42" s="123">
        <f>SUMIF(huong_dan_ky_II_2017_2018!$B$12:$B$268,'Tong hop'!B42,huong_dan_ky_II_2017_2018!$Q$12:$Q$268)</f>
        <v>500000</v>
      </c>
      <c r="J42" s="123">
        <f>SUMIF(huong_dan_ky_II_2017_2018!$B$12:$B$268,'Tong hop'!B42,huong_dan_ky_II_2017_2018!$R$12:$R$268)</f>
        <v>0</v>
      </c>
      <c r="K42" s="123">
        <f>SUMIF(huong_dan_ky_II_2017_2018!$B$12:$B$268,'Tong hop'!B42,huong_dan_ky_II_2017_2018!$S$12:$S$268)</f>
        <v>0</v>
      </c>
      <c r="L42" s="123">
        <f>SUMIF(huong_dan_ky_II_2017_2018!$B$12:$B$268,'Tong hop'!B42,huong_dan_ky_II_2017_2018!$R$12:$R$268)</f>
        <v>0</v>
      </c>
      <c r="M42" s="123">
        <f>SUMIF(huong_dan_ky_II_2017_2018!$B$12:$B$268,'Tong hop'!B42,huong_dan_ky_II_2017_2018!$S$12:$S$268)</f>
        <v>0</v>
      </c>
      <c r="N42" s="14"/>
    </row>
    <row r="43" spans="1:14" ht="19.5" customHeight="1">
      <c r="A43" s="13">
        <f t="shared" si="0"/>
        <v>34</v>
      </c>
      <c r="B43" s="13" t="s">
        <v>657</v>
      </c>
      <c r="C43" s="73" t="s">
        <v>725</v>
      </c>
      <c r="D43" s="74" t="s">
        <v>507</v>
      </c>
      <c r="E43" s="122">
        <f>SUMIF(huong_dan_ky_II_2017_2018!$B$12:$B$268,'Tong hop'!B43,huong_dan_ky_II_2017_2018!$K$12:$K$268)</f>
        <v>1</v>
      </c>
      <c r="F43" s="13">
        <f>SUMIF(huong_dan_ky_II_2017_2018!$B$12:$B$268,'Tong hop'!B43,huong_dan_ky_II_2017_2018!$L$12:$L$268)</f>
        <v>20</v>
      </c>
      <c r="G43" s="123">
        <f>SUMIF(huong_dan_ky_II_2017_2018!$B$12:$B$268,'Tong hop'!B43,huong_dan_ky_II_2017_2018!$N$12:$N$268)</f>
        <v>1000000</v>
      </c>
      <c r="H43" s="123">
        <f>SUMIF(huong_dan_ky_II_2017_2018!$B$12:$B$268,'Tong hop'!B43,huong_dan_ky_II_2017_2018!$P$12:$P$268)</f>
        <v>0</v>
      </c>
      <c r="I43" s="123">
        <f>SUMIF(huong_dan_ky_II_2017_2018!$B$12:$B$268,'Tong hop'!B43,huong_dan_ky_II_2017_2018!$Q$12:$Q$268)</f>
        <v>1000000</v>
      </c>
      <c r="J43" s="123">
        <f>SUMIF(huong_dan_ky_II_2017_2018!$B$12:$B$268,'Tong hop'!B43,huong_dan_ky_II_2017_2018!$R$12:$R$268)</f>
        <v>0</v>
      </c>
      <c r="K43" s="123">
        <f>SUMIF(huong_dan_ky_II_2017_2018!$B$12:$B$268,'Tong hop'!B43,huong_dan_ky_II_2017_2018!$S$12:$S$268)</f>
        <v>0</v>
      </c>
      <c r="L43" s="123">
        <f>SUMIF(huong_dan_ky_II_2017_2018!$B$12:$B$268,'Tong hop'!B43,huong_dan_ky_II_2017_2018!$R$12:$R$268)</f>
        <v>0</v>
      </c>
      <c r="M43" s="123">
        <f>SUMIF(huong_dan_ky_II_2017_2018!$B$12:$B$268,'Tong hop'!B43,huong_dan_ky_II_2017_2018!$S$12:$S$268)</f>
        <v>0</v>
      </c>
      <c r="N43" s="14"/>
    </row>
    <row r="44" spans="1:14" ht="19.5" customHeight="1">
      <c r="A44" s="13">
        <f t="shared" si="0"/>
        <v>35</v>
      </c>
      <c r="B44" s="13" t="s">
        <v>658</v>
      </c>
      <c r="C44" s="73" t="s">
        <v>726</v>
      </c>
      <c r="D44" s="74" t="s">
        <v>727</v>
      </c>
      <c r="E44" s="122">
        <f>SUMIF(huong_dan_ky_II_2017_2018!$B$12:$B$268,'Tong hop'!B44,huong_dan_ky_II_2017_2018!$K$12:$K$268)</f>
        <v>3</v>
      </c>
      <c r="F44" s="13">
        <f>SUMIF(huong_dan_ky_II_2017_2018!$B$12:$B$268,'Tong hop'!B44,huong_dan_ky_II_2017_2018!$L$12:$L$268)</f>
        <v>60</v>
      </c>
      <c r="G44" s="123">
        <f>SUMIF(huong_dan_ky_II_2017_2018!$B$12:$B$268,'Tong hop'!B44,huong_dan_ky_II_2017_2018!$N$12:$N$268)</f>
        <v>3000000</v>
      </c>
      <c r="H44" s="123">
        <f>SUMIF(huong_dan_ky_II_2017_2018!$B$12:$B$268,'Tong hop'!B44,huong_dan_ky_II_2017_2018!$P$12:$P$268)</f>
        <v>0</v>
      </c>
      <c r="I44" s="123">
        <f>SUMIF(huong_dan_ky_II_2017_2018!$B$12:$B$268,'Tong hop'!B44,huong_dan_ky_II_2017_2018!$Q$12:$Q$268)</f>
        <v>1500000</v>
      </c>
      <c r="J44" s="123">
        <f>SUMIF(huong_dan_ky_II_2017_2018!$B$12:$B$268,'Tong hop'!B44,huong_dan_ky_II_2017_2018!$R$12:$R$268)</f>
        <v>1500000</v>
      </c>
      <c r="K44" s="123">
        <f>SUMIF(huong_dan_ky_II_2017_2018!$B$12:$B$268,'Tong hop'!B44,huong_dan_ky_II_2017_2018!$S$12:$S$268)</f>
        <v>0</v>
      </c>
      <c r="L44" s="123">
        <f>SUMIF(huong_dan_ky_II_2017_2018!$B$12:$B$268,'Tong hop'!B44,huong_dan_ky_II_2017_2018!$R$12:$R$268)</f>
        <v>1500000</v>
      </c>
      <c r="M44" s="123">
        <f>SUMIF(huong_dan_ky_II_2017_2018!$B$12:$B$268,'Tong hop'!B44,huong_dan_ky_II_2017_2018!$S$12:$S$268)</f>
        <v>0</v>
      </c>
      <c r="N44" s="14"/>
    </row>
    <row r="45" spans="1:14" ht="19.5" customHeight="1">
      <c r="A45" s="13">
        <f t="shared" si="0"/>
        <v>36</v>
      </c>
      <c r="B45" s="13" t="s">
        <v>659</v>
      </c>
      <c r="C45" s="73" t="s">
        <v>723</v>
      </c>
      <c r="D45" s="74" t="s">
        <v>496</v>
      </c>
      <c r="E45" s="122">
        <f>SUMIF(huong_dan_ky_II_2017_2018!$B$12:$B$268,'Tong hop'!B45,huong_dan_ky_II_2017_2018!$K$12:$K$268)</f>
        <v>1</v>
      </c>
      <c r="F45" s="13">
        <f>SUMIF(huong_dan_ky_II_2017_2018!$B$12:$B$268,'Tong hop'!B45,huong_dan_ky_II_2017_2018!$L$12:$L$268)</f>
        <v>10</v>
      </c>
      <c r="G45" s="123">
        <f>SUMIF(huong_dan_ky_II_2017_2018!$B$12:$B$268,'Tong hop'!B45,huong_dan_ky_II_2017_2018!$N$12:$N$268)</f>
        <v>500000</v>
      </c>
      <c r="H45" s="123">
        <f>SUMIF(huong_dan_ky_II_2017_2018!$B$12:$B$268,'Tong hop'!B45,huong_dan_ky_II_2017_2018!$P$12:$P$268)</f>
        <v>0</v>
      </c>
      <c r="I45" s="123">
        <f>SUMIF(huong_dan_ky_II_2017_2018!$B$12:$B$268,'Tong hop'!B45,huong_dan_ky_II_2017_2018!$Q$12:$Q$268)</f>
        <v>500000</v>
      </c>
      <c r="J45" s="123">
        <f>SUMIF(huong_dan_ky_II_2017_2018!$B$12:$B$268,'Tong hop'!B45,huong_dan_ky_II_2017_2018!$R$12:$R$268)</f>
        <v>0</v>
      </c>
      <c r="K45" s="123">
        <f>SUMIF(huong_dan_ky_II_2017_2018!$B$12:$B$268,'Tong hop'!B45,huong_dan_ky_II_2017_2018!$S$12:$S$268)</f>
        <v>0</v>
      </c>
      <c r="L45" s="123">
        <f>SUMIF(huong_dan_ky_II_2017_2018!$B$12:$B$268,'Tong hop'!B45,huong_dan_ky_II_2017_2018!$R$12:$R$268)</f>
        <v>0</v>
      </c>
      <c r="M45" s="123">
        <f>SUMIF(huong_dan_ky_II_2017_2018!$B$12:$B$268,'Tong hop'!B45,huong_dan_ky_II_2017_2018!$S$12:$S$268)</f>
        <v>0</v>
      </c>
      <c r="N45" s="14"/>
    </row>
    <row r="46" spans="1:14" ht="19.5" customHeight="1">
      <c r="A46" s="13">
        <f t="shared" si="0"/>
        <v>37</v>
      </c>
      <c r="B46" s="13" t="s">
        <v>901</v>
      </c>
      <c r="C46" s="73" t="s">
        <v>728</v>
      </c>
      <c r="D46" s="74" t="s">
        <v>729</v>
      </c>
      <c r="E46" s="122">
        <f>SUMIF(huong_dan_ky_II_2017_2018!$B$12:$B$268,'Tong hop'!B46,huong_dan_ky_II_2017_2018!$K$12:$K$268)</f>
        <v>1</v>
      </c>
      <c r="F46" s="13">
        <f>SUMIF(huong_dan_ky_II_2017_2018!$B$12:$B$268,'Tong hop'!B46,huong_dan_ky_II_2017_2018!$L$12:$L$268)</f>
        <v>40</v>
      </c>
      <c r="G46" s="123">
        <f>SUMIF(huong_dan_ky_II_2017_2018!$B$12:$B$268,'Tong hop'!B46,huong_dan_ky_II_2017_2018!$N$12:$N$268)</f>
        <v>2000000</v>
      </c>
      <c r="H46" s="123">
        <f>SUMIF(huong_dan_ky_II_2017_2018!$B$12:$B$268,'Tong hop'!B46,huong_dan_ky_II_2017_2018!$P$12:$P$268)</f>
        <v>0</v>
      </c>
      <c r="I46" s="123">
        <f>SUMIF(huong_dan_ky_II_2017_2018!$B$12:$B$268,'Tong hop'!B46,huong_dan_ky_II_2017_2018!$Q$12:$Q$268)</f>
        <v>0</v>
      </c>
      <c r="J46" s="123">
        <f>SUMIF(huong_dan_ky_II_2017_2018!$B$12:$B$268,'Tong hop'!B46,huong_dan_ky_II_2017_2018!$R$12:$R$268)</f>
        <v>2000000</v>
      </c>
      <c r="K46" s="123">
        <f>SUMIF(huong_dan_ky_II_2017_2018!$B$12:$B$268,'Tong hop'!B46,huong_dan_ky_II_2017_2018!$S$12:$S$268)</f>
        <v>0</v>
      </c>
      <c r="L46" s="123">
        <f>SUMIF(huong_dan_ky_II_2017_2018!$B$12:$B$268,'Tong hop'!B46,huong_dan_ky_II_2017_2018!$R$12:$R$268)</f>
        <v>2000000</v>
      </c>
      <c r="M46" s="123">
        <f>SUMIF(huong_dan_ky_II_2017_2018!$B$12:$B$268,'Tong hop'!B46,huong_dan_ky_II_2017_2018!$S$12:$S$268)</f>
        <v>0</v>
      </c>
      <c r="N46" s="14"/>
    </row>
    <row r="47" spans="1:14" ht="19.5" customHeight="1">
      <c r="A47" s="13">
        <f t="shared" si="0"/>
        <v>38</v>
      </c>
      <c r="B47" s="13" t="s">
        <v>304</v>
      </c>
      <c r="C47" s="73" t="s">
        <v>531</v>
      </c>
      <c r="D47" s="74" t="s">
        <v>535</v>
      </c>
      <c r="E47" s="122">
        <f>SUMIF(huong_dan_ky_II_2017_2018!$B$12:$B$268,'Tong hop'!B47,huong_dan_ky_II_2017_2018!$K$12:$K$268)</f>
        <v>7</v>
      </c>
      <c r="F47" s="13">
        <f>SUMIF(huong_dan_ky_II_2017_2018!$B$12:$B$268,'Tong hop'!B47,huong_dan_ky_II_2017_2018!$L$12:$L$268)</f>
        <v>66</v>
      </c>
      <c r="G47" s="123">
        <f>SUMIF(huong_dan_ky_II_2017_2018!$B$12:$B$268,'Tong hop'!B47,huong_dan_ky_II_2017_2018!$N$12:$N$268)</f>
        <v>3550000</v>
      </c>
      <c r="H47" s="123">
        <f>SUMIF(huong_dan_ky_II_2017_2018!$B$12:$B$268,'Tong hop'!B47,huong_dan_ky_II_2017_2018!$P$12:$P$268)</f>
        <v>0</v>
      </c>
      <c r="I47" s="123">
        <f>SUMIF(huong_dan_ky_II_2017_2018!$B$12:$B$268,'Tong hop'!B47,huong_dan_ky_II_2017_2018!$Q$12:$Q$268)</f>
        <v>0</v>
      </c>
      <c r="J47" s="123">
        <f>SUMIF(huong_dan_ky_II_2017_2018!$B$12:$B$268,'Tong hop'!B47,huong_dan_ky_II_2017_2018!$R$12:$R$268)</f>
        <v>3550000</v>
      </c>
      <c r="K47" s="123">
        <f>SUMIF(huong_dan_ky_II_2017_2018!$B$12:$B$268,'Tong hop'!B47,huong_dan_ky_II_2017_2018!$S$12:$S$268)</f>
        <v>0</v>
      </c>
      <c r="L47" s="123">
        <f>SUMIF(huong_dan_ky_II_2017_2018!$B$12:$B$268,'Tong hop'!B47,huong_dan_ky_II_2017_2018!$R$12:$R$268)</f>
        <v>3550000</v>
      </c>
      <c r="M47" s="123">
        <f>SUMIF(huong_dan_ky_II_2017_2018!$B$12:$B$268,'Tong hop'!B47,huong_dan_ky_II_2017_2018!$S$12:$S$268)</f>
        <v>0</v>
      </c>
      <c r="N47" s="14"/>
    </row>
    <row r="48" spans="1:14" ht="19.5" customHeight="1">
      <c r="A48" s="13">
        <f t="shared" si="0"/>
        <v>39</v>
      </c>
      <c r="B48" s="13" t="s">
        <v>305</v>
      </c>
      <c r="C48" s="73" t="s">
        <v>371</v>
      </c>
      <c r="D48" s="74" t="s">
        <v>587</v>
      </c>
      <c r="E48" s="122">
        <f>SUMIF(huong_dan_ky_II_2017_2018!$B$12:$B$268,'Tong hop'!B48,huong_dan_ky_II_2017_2018!$K$12:$K$268)</f>
        <v>3</v>
      </c>
      <c r="F48" s="13">
        <f>SUMIF(huong_dan_ky_II_2017_2018!$B$12:$B$268,'Tong hop'!B48,huong_dan_ky_II_2017_2018!$L$12:$L$268)</f>
        <v>90</v>
      </c>
      <c r="G48" s="123">
        <f>SUMIF(huong_dan_ky_II_2017_2018!$B$12:$B$268,'Tong hop'!B48,huong_dan_ky_II_2017_2018!$N$12:$N$268)</f>
        <v>4500000</v>
      </c>
      <c r="H48" s="123">
        <f>SUMIF(huong_dan_ky_II_2017_2018!$B$12:$B$268,'Tong hop'!B48,huong_dan_ky_II_2017_2018!$P$12:$P$268)</f>
        <v>0</v>
      </c>
      <c r="I48" s="123">
        <f>SUMIF(huong_dan_ky_II_2017_2018!$B$12:$B$268,'Tong hop'!B48,huong_dan_ky_II_2017_2018!$Q$12:$Q$268)</f>
        <v>4500000</v>
      </c>
      <c r="J48" s="123">
        <f>SUMIF(huong_dan_ky_II_2017_2018!$B$12:$B$268,'Tong hop'!B48,huong_dan_ky_II_2017_2018!$R$12:$R$268)</f>
        <v>0</v>
      </c>
      <c r="K48" s="123">
        <f>SUMIF(huong_dan_ky_II_2017_2018!$B$12:$B$268,'Tong hop'!B48,huong_dan_ky_II_2017_2018!$S$12:$S$268)</f>
        <v>0</v>
      </c>
      <c r="L48" s="123">
        <f>SUMIF(huong_dan_ky_II_2017_2018!$B$12:$B$268,'Tong hop'!B48,huong_dan_ky_II_2017_2018!$R$12:$R$268)</f>
        <v>0</v>
      </c>
      <c r="M48" s="123">
        <f>SUMIF(huong_dan_ky_II_2017_2018!$B$12:$B$268,'Tong hop'!B48,huong_dan_ky_II_2017_2018!$S$12:$S$268)</f>
        <v>0</v>
      </c>
      <c r="N48" s="14"/>
    </row>
    <row r="49" spans="1:14" ht="19.5" customHeight="1">
      <c r="A49" s="13">
        <f t="shared" si="0"/>
        <v>40</v>
      </c>
      <c r="B49" s="13" t="s">
        <v>660</v>
      </c>
      <c r="C49" s="73" t="s">
        <v>732</v>
      </c>
      <c r="D49" s="74" t="s">
        <v>733</v>
      </c>
      <c r="E49" s="122">
        <f>SUMIF(huong_dan_ky_II_2017_2018!$B$12:$B$268,'Tong hop'!B49,huong_dan_ky_II_2017_2018!$K$12:$K$268)</f>
        <v>1</v>
      </c>
      <c r="F49" s="13">
        <f>SUMIF(huong_dan_ky_II_2017_2018!$B$12:$B$268,'Tong hop'!B49,huong_dan_ky_II_2017_2018!$L$12:$L$268)</f>
        <v>40</v>
      </c>
      <c r="G49" s="123">
        <f>SUMIF(huong_dan_ky_II_2017_2018!$B$12:$B$268,'Tong hop'!B49,huong_dan_ky_II_2017_2018!$N$12:$N$268)</f>
        <v>2000000</v>
      </c>
      <c r="H49" s="123">
        <f>SUMIF(huong_dan_ky_II_2017_2018!$B$12:$B$268,'Tong hop'!B49,huong_dan_ky_II_2017_2018!$P$12:$P$268)</f>
        <v>0</v>
      </c>
      <c r="I49" s="123">
        <f>SUMIF(huong_dan_ky_II_2017_2018!$B$12:$B$268,'Tong hop'!B49,huong_dan_ky_II_2017_2018!$Q$12:$Q$268)</f>
        <v>0</v>
      </c>
      <c r="J49" s="123">
        <f>SUMIF(huong_dan_ky_II_2017_2018!$B$12:$B$268,'Tong hop'!B49,huong_dan_ky_II_2017_2018!$R$12:$R$268)</f>
        <v>2000000</v>
      </c>
      <c r="K49" s="123">
        <f>SUMIF(huong_dan_ky_II_2017_2018!$B$12:$B$268,'Tong hop'!B49,huong_dan_ky_II_2017_2018!$S$12:$S$268)</f>
        <v>0</v>
      </c>
      <c r="L49" s="123">
        <f>SUMIF(huong_dan_ky_II_2017_2018!$B$12:$B$268,'Tong hop'!B49,huong_dan_ky_II_2017_2018!$R$12:$R$268)</f>
        <v>2000000</v>
      </c>
      <c r="M49" s="123">
        <f>SUMIF(huong_dan_ky_II_2017_2018!$B$12:$B$268,'Tong hop'!B49,huong_dan_ky_II_2017_2018!$S$12:$S$268)</f>
        <v>0</v>
      </c>
      <c r="N49" s="14"/>
    </row>
    <row r="50" spans="1:14" ht="19.5" customHeight="1">
      <c r="A50" s="13">
        <f t="shared" si="0"/>
        <v>41</v>
      </c>
      <c r="B50" s="13" t="s">
        <v>306</v>
      </c>
      <c r="C50" s="73" t="s">
        <v>264</v>
      </c>
      <c r="D50" s="74" t="s">
        <v>372</v>
      </c>
      <c r="E50" s="122">
        <f>SUMIF(huong_dan_ky_II_2017_2018!$B$12:$B$268,'Tong hop'!B50,huong_dan_ky_II_2017_2018!$K$12:$K$268)</f>
        <v>1</v>
      </c>
      <c r="F50" s="13">
        <f>SUMIF(huong_dan_ky_II_2017_2018!$B$12:$B$268,'Tong hop'!B50,huong_dan_ky_II_2017_2018!$L$12:$L$268)</f>
        <v>40</v>
      </c>
      <c r="G50" s="123">
        <f>SUMIF(huong_dan_ky_II_2017_2018!$B$12:$B$268,'Tong hop'!B50,huong_dan_ky_II_2017_2018!$N$12:$N$268)</f>
        <v>3000000</v>
      </c>
      <c r="H50" s="123">
        <f>SUMIF(huong_dan_ky_II_2017_2018!$B$12:$B$268,'Tong hop'!B50,huong_dan_ky_II_2017_2018!$P$12:$P$268)</f>
        <v>0</v>
      </c>
      <c r="I50" s="123">
        <f>SUMIF(huong_dan_ky_II_2017_2018!$B$12:$B$268,'Tong hop'!B50,huong_dan_ky_II_2017_2018!$Q$12:$Q$268)</f>
        <v>0</v>
      </c>
      <c r="J50" s="123">
        <f>SUMIF(huong_dan_ky_II_2017_2018!$B$12:$B$268,'Tong hop'!B50,huong_dan_ky_II_2017_2018!$R$12:$R$268)</f>
        <v>3000000</v>
      </c>
      <c r="K50" s="123">
        <f>SUMIF(huong_dan_ky_II_2017_2018!$B$12:$B$268,'Tong hop'!B50,huong_dan_ky_II_2017_2018!$S$12:$S$268)</f>
        <v>0</v>
      </c>
      <c r="L50" s="123">
        <f>SUMIF(huong_dan_ky_II_2017_2018!$B$12:$B$268,'Tong hop'!B50,huong_dan_ky_II_2017_2018!$R$12:$R$268)</f>
        <v>3000000</v>
      </c>
      <c r="M50" s="123">
        <f>SUMIF(huong_dan_ky_II_2017_2018!$B$12:$B$268,'Tong hop'!B50,huong_dan_ky_II_2017_2018!$S$12:$S$268)</f>
        <v>0</v>
      </c>
      <c r="N50" s="14"/>
    </row>
    <row r="51" spans="1:14" ht="19.5" customHeight="1">
      <c r="A51" s="13">
        <f t="shared" si="0"/>
        <v>42</v>
      </c>
      <c r="B51" s="13" t="s">
        <v>307</v>
      </c>
      <c r="C51" s="73" t="s">
        <v>373</v>
      </c>
      <c r="D51" s="74" t="s">
        <v>592</v>
      </c>
      <c r="E51" s="122">
        <f>SUMIF(huong_dan_ky_II_2017_2018!$B$12:$B$268,'Tong hop'!B51,huong_dan_ky_II_2017_2018!$K$12:$K$268)</f>
        <v>1</v>
      </c>
      <c r="F51" s="13">
        <f>SUMIF(huong_dan_ky_II_2017_2018!$B$12:$B$268,'Tong hop'!B51,huong_dan_ky_II_2017_2018!$L$12:$L$268)</f>
        <v>20</v>
      </c>
      <c r="G51" s="123">
        <f>SUMIF(huong_dan_ky_II_2017_2018!$B$12:$B$268,'Tong hop'!B51,huong_dan_ky_II_2017_2018!$N$12:$N$268)</f>
        <v>1000000</v>
      </c>
      <c r="H51" s="123">
        <f>SUMIF(huong_dan_ky_II_2017_2018!$B$12:$B$268,'Tong hop'!B51,huong_dan_ky_II_2017_2018!$P$12:$P$268)</f>
        <v>0</v>
      </c>
      <c r="I51" s="123">
        <f>SUMIF(huong_dan_ky_II_2017_2018!$B$12:$B$268,'Tong hop'!B51,huong_dan_ky_II_2017_2018!$Q$12:$Q$268)</f>
        <v>1000000</v>
      </c>
      <c r="J51" s="123">
        <f>SUMIF(huong_dan_ky_II_2017_2018!$B$12:$B$268,'Tong hop'!B51,huong_dan_ky_II_2017_2018!$R$12:$R$268)</f>
        <v>0</v>
      </c>
      <c r="K51" s="123">
        <f>SUMIF(huong_dan_ky_II_2017_2018!$B$12:$B$268,'Tong hop'!B51,huong_dan_ky_II_2017_2018!$S$12:$S$268)</f>
        <v>1000000</v>
      </c>
      <c r="L51" s="123">
        <f>SUMIF(huong_dan_ky_II_2017_2018!$B$12:$B$268,'Tong hop'!B51,huong_dan_ky_II_2017_2018!$R$12:$R$268)</f>
        <v>0</v>
      </c>
      <c r="M51" s="123">
        <f>SUMIF(huong_dan_ky_II_2017_2018!$B$12:$B$268,'Tong hop'!B51,huong_dan_ky_II_2017_2018!$S$12:$S$268)</f>
        <v>1000000</v>
      </c>
      <c r="N51" s="14"/>
    </row>
    <row r="52" spans="1:14" ht="19.5" customHeight="1">
      <c r="A52" s="13">
        <f t="shared" si="0"/>
        <v>43</v>
      </c>
      <c r="B52" s="13" t="s">
        <v>902</v>
      </c>
      <c r="C52" s="73" t="s">
        <v>526</v>
      </c>
      <c r="D52" s="74" t="s">
        <v>964</v>
      </c>
      <c r="E52" s="122">
        <f>SUMIF(huong_dan_ky_II_2017_2018!$B$12:$B$268,'Tong hop'!B52,huong_dan_ky_II_2017_2018!$K$12:$K$268)</f>
        <v>8</v>
      </c>
      <c r="F52" s="13">
        <f>SUMIF(huong_dan_ky_II_2017_2018!$B$12:$B$268,'Tong hop'!B52,huong_dan_ky_II_2017_2018!$L$12:$L$268)</f>
        <v>112</v>
      </c>
      <c r="G52" s="123">
        <f>SUMIF(huong_dan_ky_II_2017_2018!$B$12:$B$268,'Tong hop'!B52,huong_dan_ky_II_2017_2018!$N$12:$N$268)</f>
        <v>5200000</v>
      </c>
      <c r="H52" s="123">
        <f>SUMIF(huong_dan_ky_II_2017_2018!$B$12:$B$268,'Tong hop'!B52,huong_dan_ky_II_2017_2018!$P$12:$P$268)</f>
        <v>0</v>
      </c>
      <c r="I52" s="123">
        <f>SUMIF(huong_dan_ky_II_2017_2018!$B$12:$B$268,'Tong hop'!B52,huong_dan_ky_II_2017_2018!$Q$12:$Q$268)</f>
        <v>0</v>
      </c>
      <c r="J52" s="123">
        <f>SUMIF(huong_dan_ky_II_2017_2018!$B$12:$B$268,'Tong hop'!B52,huong_dan_ky_II_2017_2018!$R$12:$R$268)</f>
        <v>5200000</v>
      </c>
      <c r="K52" s="123">
        <f>SUMIF(huong_dan_ky_II_2017_2018!$B$12:$B$268,'Tong hop'!B52,huong_dan_ky_II_2017_2018!$S$12:$S$268)</f>
        <v>0</v>
      </c>
      <c r="L52" s="123">
        <f>SUMIF(huong_dan_ky_II_2017_2018!$B$12:$B$268,'Tong hop'!B52,huong_dan_ky_II_2017_2018!$R$12:$R$268)</f>
        <v>5200000</v>
      </c>
      <c r="M52" s="123">
        <f>SUMIF(huong_dan_ky_II_2017_2018!$B$12:$B$268,'Tong hop'!B52,huong_dan_ky_II_2017_2018!$S$12:$S$268)</f>
        <v>0</v>
      </c>
      <c r="N52" s="14"/>
    </row>
    <row r="53" spans="1:14" ht="19.5" customHeight="1">
      <c r="A53" s="13">
        <f t="shared" si="0"/>
        <v>44</v>
      </c>
      <c r="B53" s="13" t="s">
        <v>903</v>
      </c>
      <c r="C53" s="73" t="s">
        <v>965</v>
      </c>
      <c r="D53" s="74" t="s">
        <v>502</v>
      </c>
      <c r="E53" s="122">
        <f>SUMIF(huong_dan_ky_II_2017_2018!$B$12:$B$268,'Tong hop'!B53,huong_dan_ky_II_2017_2018!$K$12:$K$268)</f>
        <v>2</v>
      </c>
      <c r="F53" s="13">
        <f>SUMIF(huong_dan_ky_II_2017_2018!$B$12:$B$268,'Tong hop'!B53,huong_dan_ky_II_2017_2018!$L$12:$L$268)</f>
        <v>12</v>
      </c>
      <c r="G53" s="123">
        <f>SUMIF(huong_dan_ky_II_2017_2018!$B$12:$B$268,'Tong hop'!B53,huong_dan_ky_II_2017_2018!$N$12:$N$268)</f>
        <v>800000</v>
      </c>
      <c r="H53" s="123">
        <f>SUMIF(huong_dan_ky_II_2017_2018!$B$12:$B$268,'Tong hop'!B53,huong_dan_ky_II_2017_2018!$P$12:$P$268)</f>
        <v>0</v>
      </c>
      <c r="I53" s="123">
        <f>SUMIF(huong_dan_ky_II_2017_2018!$B$12:$B$268,'Tong hop'!B53,huong_dan_ky_II_2017_2018!$Q$12:$Q$268)</f>
        <v>0</v>
      </c>
      <c r="J53" s="123">
        <f>SUMIF(huong_dan_ky_II_2017_2018!$B$12:$B$268,'Tong hop'!B53,huong_dan_ky_II_2017_2018!$R$12:$R$268)</f>
        <v>800000</v>
      </c>
      <c r="K53" s="123">
        <f>SUMIF(huong_dan_ky_II_2017_2018!$B$12:$B$268,'Tong hop'!B53,huong_dan_ky_II_2017_2018!$S$12:$S$268)</f>
        <v>0</v>
      </c>
      <c r="L53" s="123">
        <f>SUMIF(huong_dan_ky_II_2017_2018!$B$12:$B$268,'Tong hop'!B53,huong_dan_ky_II_2017_2018!$R$12:$R$268)</f>
        <v>800000</v>
      </c>
      <c r="M53" s="123">
        <f>SUMIF(huong_dan_ky_II_2017_2018!$B$12:$B$268,'Tong hop'!B53,huong_dan_ky_II_2017_2018!$S$12:$S$268)</f>
        <v>0</v>
      </c>
      <c r="N53" s="14"/>
    </row>
    <row r="54" spans="1:14" ht="19.5" customHeight="1">
      <c r="A54" s="13">
        <f t="shared" si="0"/>
        <v>45</v>
      </c>
      <c r="B54" s="13" t="s">
        <v>308</v>
      </c>
      <c r="C54" s="73" t="s">
        <v>269</v>
      </c>
      <c r="D54" s="74" t="s">
        <v>554</v>
      </c>
      <c r="E54" s="122">
        <f>SUMIF(huong_dan_ky_II_2017_2018!$B$12:$B$268,'Tong hop'!B54,huong_dan_ky_II_2017_2018!$K$12:$K$268)</f>
        <v>1</v>
      </c>
      <c r="F54" s="13">
        <f>SUMIF(huong_dan_ky_II_2017_2018!$B$12:$B$268,'Tong hop'!B54,huong_dan_ky_II_2017_2018!$L$12:$L$268)</f>
        <v>10</v>
      </c>
      <c r="G54" s="123">
        <f>SUMIF(huong_dan_ky_II_2017_2018!$B$12:$B$268,'Tong hop'!B54,huong_dan_ky_II_2017_2018!$N$12:$N$268)</f>
        <v>500000</v>
      </c>
      <c r="H54" s="123">
        <f>SUMIF(huong_dan_ky_II_2017_2018!$B$12:$B$268,'Tong hop'!B54,huong_dan_ky_II_2017_2018!$P$12:$P$268)</f>
        <v>0</v>
      </c>
      <c r="I54" s="123">
        <f>SUMIF(huong_dan_ky_II_2017_2018!$B$12:$B$268,'Tong hop'!B54,huong_dan_ky_II_2017_2018!$Q$12:$Q$268)</f>
        <v>500000</v>
      </c>
      <c r="J54" s="123">
        <f>SUMIF(huong_dan_ky_II_2017_2018!$B$12:$B$268,'Tong hop'!B54,huong_dan_ky_II_2017_2018!$R$12:$R$268)</f>
        <v>0</v>
      </c>
      <c r="K54" s="123">
        <f>SUMIF(huong_dan_ky_II_2017_2018!$B$12:$B$268,'Tong hop'!B54,huong_dan_ky_II_2017_2018!$S$12:$S$268)</f>
        <v>0</v>
      </c>
      <c r="L54" s="123">
        <f>SUMIF(huong_dan_ky_II_2017_2018!$B$12:$B$268,'Tong hop'!B54,huong_dan_ky_II_2017_2018!$R$12:$R$268)</f>
        <v>0</v>
      </c>
      <c r="M54" s="123">
        <f>SUMIF(huong_dan_ky_II_2017_2018!$B$12:$B$268,'Tong hop'!B54,huong_dan_ky_II_2017_2018!$S$12:$S$268)</f>
        <v>0</v>
      </c>
      <c r="N54" s="14"/>
    </row>
    <row r="55" spans="1:14" ht="19.5" customHeight="1">
      <c r="A55" s="13">
        <f t="shared" si="0"/>
        <v>46</v>
      </c>
      <c r="B55" s="13" t="s">
        <v>309</v>
      </c>
      <c r="C55" s="73" t="s">
        <v>374</v>
      </c>
      <c r="D55" s="74" t="s">
        <v>507</v>
      </c>
      <c r="E55" s="122">
        <f>SUMIF(huong_dan_ky_II_2017_2018!$B$12:$B$268,'Tong hop'!B55,huong_dan_ky_II_2017_2018!$K$12:$K$268)</f>
        <v>2</v>
      </c>
      <c r="F55" s="13">
        <f>SUMIF(huong_dan_ky_II_2017_2018!$B$12:$B$268,'Tong hop'!B55,huong_dan_ky_II_2017_2018!$L$12:$L$268)</f>
        <v>55</v>
      </c>
      <c r="G55" s="123">
        <f>SUMIF(huong_dan_ky_II_2017_2018!$B$12:$B$268,'Tong hop'!B55,huong_dan_ky_II_2017_2018!$N$12:$N$268)</f>
        <v>2750000</v>
      </c>
      <c r="H55" s="123">
        <f>SUMIF(huong_dan_ky_II_2017_2018!$B$12:$B$268,'Tong hop'!B55,huong_dan_ky_II_2017_2018!$P$12:$P$268)</f>
        <v>0</v>
      </c>
      <c r="I55" s="123">
        <f>SUMIF(huong_dan_ky_II_2017_2018!$B$12:$B$268,'Tong hop'!B55,huong_dan_ky_II_2017_2018!$Q$12:$Q$268)</f>
        <v>2750000</v>
      </c>
      <c r="J55" s="123">
        <f>SUMIF(huong_dan_ky_II_2017_2018!$B$12:$B$268,'Tong hop'!B55,huong_dan_ky_II_2017_2018!$R$12:$R$268)</f>
        <v>0</v>
      </c>
      <c r="K55" s="123">
        <f>SUMIF(huong_dan_ky_II_2017_2018!$B$12:$B$268,'Tong hop'!B55,huong_dan_ky_II_2017_2018!$S$12:$S$268)</f>
        <v>0</v>
      </c>
      <c r="L55" s="123">
        <f>SUMIF(huong_dan_ky_II_2017_2018!$B$12:$B$268,'Tong hop'!B55,huong_dan_ky_II_2017_2018!$R$12:$R$268)</f>
        <v>0</v>
      </c>
      <c r="M55" s="123">
        <f>SUMIF(huong_dan_ky_II_2017_2018!$B$12:$B$268,'Tong hop'!B55,huong_dan_ky_II_2017_2018!$S$12:$S$268)</f>
        <v>0</v>
      </c>
      <c r="N55" s="14"/>
    </row>
    <row r="56" spans="1:14" ht="19.5" customHeight="1">
      <c r="A56" s="13">
        <f t="shared" si="0"/>
        <v>47</v>
      </c>
      <c r="B56" s="13" t="s">
        <v>310</v>
      </c>
      <c r="C56" s="73" t="s">
        <v>264</v>
      </c>
      <c r="D56" s="74" t="s">
        <v>375</v>
      </c>
      <c r="E56" s="122">
        <f>SUMIF(huong_dan_ky_II_2017_2018!$B$12:$B$268,'Tong hop'!B56,huong_dan_ky_II_2017_2018!$K$12:$K$268)</f>
        <v>1</v>
      </c>
      <c r="F56" s="13">
        <f>SUMIF(huong_dan_ky_II_2017_2018!$B$12:$B$268,'Tong hop'!B56,huong_dan_ky_II_2017_2018!$L$12:$L$268)</f>
        <v>30</v>
      </c>
      <c r="G56" s="123">
        <f>SUMIF(huong_dan_ky_II_2017_2018!$B$12:$B$268,'Tong hop'!B56,huong_dan_ky_II_2017_2018!$N$12:$N$268)</f>
        <v>1500000</v>
      </c>
      <c r="H56" s="123">
        <f>SUMIF(huong_dan_ky_II_2017_2018!$B$12:$B$268,'Tong hop'!B56,huong_dan_ky_II_2017_2018!$P$12:$P$268)</f>
        <v>0</v>
      </c>
      <c r="I56" s="123">
        <f>SUMIF(huong_dan_ky_II_2017_2018!$B$12:$B$268,'Tong hop'!B56,huong_dan_ky_II_2017_2018!$Q$12:$Q$268)</f>
        <v>1500000</v>
      </c>
      <c r="J56" s="123">
        <f>SUMIF(huong_dan_ky_II_2017_2018!$B$12:$B$268,'Tong hop'!B56,huong_dan_ky_II_2017_2018!$R$12:$R$268)</f>
        <v>0</v>
      </c>
      <c r="K56" s="123">
        <f>SUMIF(huong_dan_ky_II_2017_2018!$B$12:$B$268,'Tong hop'!B56,huong_dan_ky_II_2017_2018!$S$12:$S$268)</f>
        <v>1500000</v>
      </c>
      <c r="L56" s="123">
        <f>SUMIF(huong_dan_ky_II_2017_2018!$B$12:$B$268,'Tong hop'!B56,huong_dan_ky_II_2017_2018!$R$12:$R$268)</f>
        <v>0</v>
      </c>
      <c r="M56" s="123">
        <f>SUMIF(huong_dan_ky_II_2017_2018!$B$12:$B$268,'Tong hop'!B56,huong_dan_ky_II_2017_2018!$S$12:$S$268)</f>
        <v>1500000</v>
      </c>
      <c r="N56" s="14"/>
    </row>
    <row r="57" spans="1:14" ht="19.5" customHeight="1">
      <c r="A57" s="13">
        <f t="shared" si="0"/>
        <v>48</v>
      </c>
      <c r="B57" s="13" t="s">
        <v>311</v>
      </c>
      <c r="C57" s="73" t="s">
        <v>530</v>
      </c>
      <c r="D57" s="74" t="s">
        <v>552</v>
      </c>
      <c r="E57" s="122">
        <f>SUMIF(huong_dan_ky_II_2017_2018!$B$12:$B$268,'Tong hop'!B57,huong_dan_ky_II_2017_2018!$K$12:$K$268)</f>
        <v>1</v>
      </c>
      <c r="F57" s="13">
        <f>SUMIF(huong_dan_ky_II_2017_2018!$B$12:$B$268,'Tong hop'!B57,huong_dan_ky_II_2017_2018!$L$12:$L$268)</f>
        <v>10</v>
      </c>
      <c r="G57" s="123">
        <f>SUMIF(huong_dan_ky_II_2017_2018!$B$12:$B$268,'Tong hop'!B57,huong_dan_ky_II_2017_2018!$N$12:$N$268)</f>
        <v>500000</v>
      </c>
      <c r="H57" s="123">
        <f>SUMIF(huong_dan_ky_II_2017_2018!$B$12:$B$268,'Tong hop'!B57,huong_dan_ky_II_2017_2018!$P$12:$P$268)</f>
        <v>0</v>
      </c>
      <c r="I57" s="123">
        <f>SUMIF(huong_dan_ky_II_2017_2018!$B$12:$B$268,'Tong hop'!B57,huong_dan_ky_II_2017_2018!$Q$12:$Q$268)</f>
        <v>500000</v>
      </c>
      <c r="J57" s="123">
        <f>SUMIF(huong_dan_ky_II_2017_2018!$B$12:$B$268,'Tong hop'!B57,huong_dan_ky_II_2017_2018!$R$12:$R$268)</f>
        <v>0</v>
      </c>
      <c r="K57" s="123">
        <f>SUMIF(huong_dan_ky_II_2017_2018!$B$12:$B$268,'Tong hop'!B57,huong_dan_ky_II_2017_2018!$S$12:$S$268)</f>
        <v>500000</v>
      </c>
      <c r="L57" s="123">
        <f>SUMIF(huong_dan_ky_II_2017_2018!$B$12:$B$268,'Tong hop'!B57,huong_dan_ky_II_2017_2018!$R$12:$R$268)</f>
        <v>0</v>
      </c>
      <c r="M57" s="123">
        <f>SUMIF(huong_dan_ky_II_2017_2018!$B$12:$B$268,'Tong hop'!B57,huong_dan_ky_II_2017_2018!$S$12:$S$268)</f>
        <v>500000</v>
      </c>
      <c r="N57" s="14"/>
    </row>
    <row r="58" spans="1:14" ht="19.5" customHeight="1">
      <c r="A58" s="13">
        <f t="shared" si="0"/>
        <v>49</v>
      </c>
      <c r="B58" s="13" t="s">
        <v>312</v>
      </c>
      <c r="C58" s="73" t="s">
        <v>376</v>
      </c>
      <c r="D58" s="74" t="s">
        <v>377</v>
      </c>
      <c r="E58" s="122">
        <f>SUMIF(huong_dan_ky_II_2017_2018!$B$12:$B$268,'Tong hop'!B58,huong_dan_ky_II_2017_2018!$K$12:$K$268)</f>
        <v>3</v>
      </c>
      <c r="F58" s="13">
        <f>SUMIF(huong_dan_ky_II_2017_2018!$B$12:$B$268,'Tong hop'!B58,huong_dan_ky_II_2017_2018!$L$12:$L$268)</f>
        <v>100</v>
      </c>
      <c r="G58" s="123">
        <f>SUMIF(huong_dan_ky_II_2017_2018!$B$12:$B$268,'Tong hop'!B58,huong_dan_ky_II_2017_2018!$N$12:$N$268)</f>
        <v>5000000</v>
      </c>
      <c r="H58" s="123">
        <f>SUMIF(huong_dan_ky_II_2017_2018!$B$12:$B$268,'Tong hop'!B58,huong_dan_ky_II_2017_2018!$P$12:$P$268)</f>
        <v>0</v>
      </c>
      <c r="I58" s="123">
        <f>SUMIF(huong_dan_ky_II_2017_2018!$B$12:$B$268,'Tong hop'!B58,huong_dan_ky_II_2017_2018!$Q$12:$Q$268)</f>
        <v>3000000</v>
      </c>
      <c r="J58" s="123">
        <f>SUMIF(huong_dan_ky_II_2017_2018!$B$12:$B$268,'Tong hop'!B58,huong_dan_ky_II_2017_2018!$R$12:$R$268)</f>
        <v>2000000</v>
      </c>
      <c r="K58" s="123">
        <f>SUMIF(huong_dan_ky_II_2017_2018!$B$12:$B$268,'Tong hop'!B58,huong_dan_ky_II_2017_2018!$S$12:$S$268)</f>
        <v>3000000</v>
      </c>
      <c r="L58" s="123">
        <f>SUMIF(huong_dan_ky_II_2017_2018!$B$12:$B$268,'Tong hop'!B58,huong_dan_ky_II_2017_2018!$R$12:$R$268)</f>
        <v>2000000</v>
      </c>
      <c r="M58" s="123">
        <f>SUMIF(huong_dan_ky_II_2017_2018!$B$12:$B$268,'Tong hop'!B58,huong_dan_ky_II_2017_2018!$S$12:$S$268)</f>
        <v>3000000</v>
      </c>
      <c r="N58" s="14"/>
    </row>
    <row r="59" spans="1:14" ht="19.5" customHeight="1">
      <c r="A59" s="13">
        <f t="shared" si="0"/>
        <v>50</v>
      </c>
      <c r="B59" s="13" t="s">
        <v>313</v>
      </c>
      <c r="C59" s="73" t="s">
        <v>378</v>
      </c>
      <c r="D59" s="74" t="s">
        <v>379</v>
      </c>
      <c r="E59" s="122">
        <f>SUMIF(huong_dan_ky_II_2017_2018!$B$12:$B$268,'Tong hop'!B59,huong_dan_ky_II_2017_2018!$K$12:$K$268)</f>
        <v>1</v>
      </c>
      <c r="F59" s="13">
        <f>SUMIF(huong_dan_ky_II_2017_2018!$B$12:$B$268,'Tong hop'!B59,huong_dan_ky_II_2017_2018!$L$12:$L$268)</f>
        <v>20</v>
      </c>
      <c r="G59" s="123">
        <f>SUMIF(huong_dan_ky_II_2017_2018!$B$12:$B$268,'Tong hop'!B59,huong_dan_ky_II_2017_2018!$N$12:$N$268)</f>
        <v>1000000</v>
      </c>
      <c r="H59" s="123">
        <f>SUMIF(huong_dan_ky_II_2017_2018!$B$12:$B$268,'Tong hop'!B59,huong_dan_ky_II_2017_2018!$P$12:$P$268)</f>
        <v>0</v>
      </c>
      <c r="I59" s="123">
        <f>SUMIF(huong_dan_ky_II_2017_2018!$B$12:$B$268,'Tong hop'!B59,huong_dan_ky_II_2017_2018!$Q$12:$Q$268)</f>
        <v>1000000</v>
      </c>
      <c r="J59" s="123">
        <f>SUMIF(huong_dan_ky_II_2017_2018!$B$12:$B$268,'Tong hop'!B59,huong_dan_ky_II_2017_2018!$R$12:$R$268)</f>
        <v>0</v>
      </c>
      <c r="K59" s="123">
        <f>SUMIF(huong_dan_ky_II_2017_2018!$B$12:$B$268,'Tong hop'!B59,huong_dan_ky_II_2017_2018!$S$12:$S$268)</f>
        <v>0</v>
      </c>
      <c r="L59" s="123">
        <f>SUMIF(huong_dan_ky_II_2017_2018!$B$12:$B$268,'Tong hop'!B59,huong_dan_ky_II_2017_2018!$R$12:$R$268)</f>
        <v>0</v>
      </c>
      <c r="M59" s="123">
        <f>SUMIF(huong_dan_ky_II_2017_2018!$B$12:$B$268,'Tong hop'!B59,huong_dan_ky_II_2017_2018!$S$12:$S$268)</f>
        <v>0</v>
      </c>
      <c r="N59" s="14"/>
    </row>
    <row r="60" spans="1:14" ht="19.5" customHeight="1">
      <c r="A60" s="13">
        <f t="shared" si="0"/>
        <v>51</v>
      </c>
      <c r="B60" s="13" t="s">
        <v>314</v>
      </c>
      <c r="C60" s="73" t="s">
        <v>524</v>
      </c>
      <c r="D60" s="74" t="s">
        <v>380</v>
      </c>
      <c r="E60" s="122">
        <f>SUMIF(huong_dan_ky_II_2017_2018!$B$12:$B$268,'Tong hop'!B60,huong_dan_ky_II_2017_2018!$K$12:$K$268)</f>
        <v>2</v>
      </c>
      <c r="F60" s="13">
        <f>SUMIF(huong_dan_ky_II_2017_2018!$B$12:$B$268,'Tong hop'!B60,huong_dan_ky_II_2017_2018!$L$12:$L$268)</f>
        <v>30</v>
      </c>
      <c r="G60" s="123">
        <f>SUMIF(huong_dan_ky_II_2017_2018!$B$12:$B$268,'Tong hop'!B60,huong_dan_ky_II_2017_2018!$N$12:$N$268)</f>
        <v>1500000</v>
      </c>
      <c r="H60" s="123">
        <f>SUMIF(huong_dan_ky_II_2017_2018!$B$12:$B$268,'Tong hop'!B60,huong_dan_ky_II_2017_2018!$P$12:$P$268)</f>
        <v>0</v>
      </c>
      <c r="I60" s="123">
        <f>SUMIF(huong_dan_ky_II_2017_2018!$B$12:$B$268,'Tong hop'!B60,huong_dan_ky_II_2017_2018!$Q$12:$Q$268)</f>
        <v>1500000</v>
      </c>
      <c r="J60" s="123">
        <f>SUMIF(huong_dan_ky_II_2017_2018!$B$12:$B$268,'Tong hop'!B60,huong_dan_ky_II_2017_2018!$R$12:$R$268)</f>
        <v>0</v>
      </c>
      <c r="K60" s="123">
        <f>SUMIF(huong_dan_ky_II_2017_2018!$B$12:$B$268,'Tong hop'!B60,huong_dan_ky_II_2017_2018!$S$12:$S$268)</f>
        <v>0</v>
      </c>
      <c r="L60" s="123">
        <f>SUMIF(huong_dan_ky_II_2017_2018!$B$12:$B$268,'Tong hop'!B60,huong_dan_ky_II_2017_2018!$R$12:$R$268)</f>
        <v>0</v>
      </c>
      <c r="M60" s="123">
        <f>SUMIF(huong_dan_ky_II_2017_2018!$B$12:$B$268,'Tong hop'!B60,huong_dan_ky_II_2017_2018!$S$12:$S$268)</f>
        <v>0</v>
      </c>
      <c r="N60" s="14"/>
    </row>
    <row r="61" spans="1:14" ht="19.5" customHeight="1">
      <c r="A61" s="13">
        <f t="shared" si="0"/>
        <v>52</v>
      </c>
      <c r="B61" s="13" t="s">
        <v>904</v>
      </c>
      <c r="C61" s="73" t="s">
        <v>966</v>
      </c>
      <c r="D61" s="74" t="s">
        <v>590</v>
      </c>
      <c r="E61" s="122">
        <f>SUMIF(huong_dan_ky_II_2017_2018!$B$12:$B$268,'Tong hop'!B61,huong_dan_ky_II_2017_2018!$K$12:$K$268)</f>
        <v>1</v>
      </c>
      <c r="F61" s="13">
        <f>SUMIF(huong_dan_ky_II_2017_2018!$B$12:$B$268,'Tong hop'!B61,huong_dan_ky_II_2017_2018!$L$12:$L$268)</f>
        <v>40</v>
      </c>
      <c r="G61" s="123">
        <f>SUMIF(huong_dan_ky_II_2017_2018!$B$12:$B$268,'Tong hop'!B61,huong_dan_ky_II_2017_2018!$N$12:$N$268)</f>
        <v>2000000</v>
      </c>
      <c r="H61" s="123">
        <f>SUMIF(huong_dan_ky_II_2017_2018!$B$12:$B$268,'Tong hop'!B61,huong_dan_ky_II_2017_2018!$P$12:$P$268)</f>
        <v>0</v>
      </c>
      <c r="I61" s="123">
        <f>SUMIF(huong_dan_ky_II_2017_2018!$B$12:$B$268,'Tong hop'!B61,huong_dan_ky_II_2017_2018!$Q$12:$Q$268)</f>
        <v>0</v>
      </c>
      <c r="J61" s="123">
        <f>SUMIF(huong_dan_ky_II_2017_2018!$B$12:$B$268,'Tong hop'!B61,huong_dan_ky_II_2017_2018!$R$12:$R$268)</f>
        <v>2000000</v>
      </c>
      <c r="K61" s="123">
        <f>SUMIF(huong_dan_ky_II_2017_2018!$B$12:$B$268,'Tong hop'!B61,huong_dan_ky_II_2017_2018!$S$12:$S$268)</f>
        <v>0</v>
      </c>
      <c r="L61" s="123">
        <f>SUMIF(huong_dan_ky_II_2017_2018!$B$12:$B$268,'Tong hop'!B61,huong_dan_ky_II_2017_2018!$R$12:$R$268)</f>
        <v>2000000</v>
      </c>
      <c r="M61" s="123">
        <f>SUMIF(huong_dan_ky_II_2017_2018!$B$12:$B$268,'Tong hop'!B61,huong_dan_ky_II_2017_2018!$S$12:$S$268)</f>
        <v>0</v>
      </c>
      <c r="N61" s="14"/>
    </row>
    <row r="62" spans="1:14" ht="19.5" customHeight="1">
      <c r="A62" s="13">
        <f t="shared" si="0"/>
        <v>53</v>
      </c>
      <c r="B62" s="13" t="s">
        <v>315</v>
      </c>
      <c r="C62" s="73" t="s">
        <v>529</v>
      </c>
      <c r="D62" s="74" t="s">
        <v>381</v>
      </c>
      <c r="E62" s="122">
        <f>SUMIF(huong_dan_ky_II_2017_2018!$B$12:$B$268,'Tong hop'!B62,huong_dan_ky_II_2017_2018!$K$12:$K$268)</f>
        <v>1</v>
      </c>
      <c r="F62" s="13">
        <f>SUMIF(huong_dan_ky_II_2017_2018!$B$12:$B$268,'Tong hop'!B62,huong_dan_ky_II_2017_2018!$L$12:$L$268)</f>
        <v>20</v>
      </c>
      <c r="G62" s="123">
        <f>SUMIF(huong_dan_ky_II_2017_2018!$B$12:$B$268,'Tong hop'!B62,huong_dan_ky_II_2017_2018!$N$12:$N$268)</f>
        <v>1000000</v>
      </c>
      <c r="H62" s="123">
        <f>SUMIF(huong_dan_ky_II_2017_2018!$B$12:$B$268,'Tong hop'!B62,huong_dan_ky_II_2017_2018!$P$12:$P$268)</f>
        <v>0</v>
      </c>
      <c r="I62" s="123">
        <f>SUMIF(huong_dan_ky_II_2017_2018!$B$12:$B$268,'Tong hop'!B62,huong_dan_ky_II_2017_2018!$Q$12:$Q$268)</f>
        <v>1000000</v>
      </c>
      <c r="J62" s="123">
        <f>SUMIF(huong_dan_ky_II_2017_2018!$B$12:$B$268,'Tong hop'!B62,huong_dan_ky_II_2017_2018!$R$12:$R$268)</f>
        <v>0</v>
      </c>
      <c r="K62" s="123">
        <f>SUMIF(huong_dan_ky_II_2017_2018!$B$12:$B$268,'Tong hop'!B62,huong_dan_ky_II_2017_2018!$S$12:$S$268)</f>
        <v>0</v>
      </c>
      <c r="L62" s="123">
        <f>SUMIF(huong_dan_ky_II_2017_2018!$B$12:$B$268,'Tong hop'!B62,huong_dan_ky_II_2017_2018!$R$12:$R$268)</f>
        <v>0</v>
      </c>
      <c r="M62" s="123">
        <f>SUMIF(huong_dan_ky_II_2017_2018!$B$12:$B$268,'Tong hop'!B62,huong_dan_ky_II_2017_2018!$S$12:$S$268)</f>
        <v>0</v>
      </c>
      <c r="N62" s="14"/>
    </row>
    <row r="63" spans="1:14" ht="19.5" customHeight="1">
      <c r="A63" s="13">
        <f t="shared" si="0"/>
        <v>54</v>
      </c>
      <c r="B63" s="13" t="s">
        <v>316</v>
      </c>
      <c r="C63" s="73" t="s">
        <v>517</v>
      </c>
      <c r="D63" s="74" t="s">
        <v>382</v>
      </c>
      <c r="E63" s="122">
        <f>SUMIF(huong_dan_ky_II_2017_2018!$B$12:$B$268,'Tong hop'!B63,huong_dan_ky_II_2017_2018!$K$12:$K$268)</f>
        <v>1</v>
      </c>
      <c r="F63" s="13">
        <f>SUMIF(huong_dan_ky_II_2017_2018!$B$12:$B$268,'Tong hop'!B63,huong_dan_ky_II_2017_2018!$L$12:$L$268)</f>
        <v>20</v>
      </c>
      <c r="G63" s="123">
        <f>SUMIF(huong_dan_ky_II_2017_2018!$B$12:$B$268,'Tong hop'!B63,huong_dan_ky_II_2017_2018!$N$12:$N$268)</f>
        <v>1000000</v>
      </c>
      <c r="H63" s="123">
        <f>SUMIF(huong_dan_ky_II_2017_2018!$B$12:$B$268,'Tong hop'!B63,huong_dan_ky_II_2017_2018!$P$12:$P$268)</f>
        <v>0</v>
      </c>
      <c r="I63" s="123">
        <f>SUMIF(huong_dan_ky_II_2017_2018!$B$12:$B$268,'Tong hop'!B63,huong_dan_ky_II_2017_2018!$Q$12:$Q$268)</f>
        <v>1000000</v>
      </c>
      <c r="J63" s="123">
        <f>SUMIF(huong_dan_ky_II_2017_2018!$B$12:$B$268,'Tong hop'!B63,huong_dan_ky_II_2017_2018!$R$12:$R$268)</f>
        <v>0</v>
      </c>
      <c r="K63" s="123">
        <f>SUMIF(huong_dan_ky_II_2017_2018!$B$12:$B$268,'Tong hop'!B63,huong_dan_ky_II_2017_2018!$S$12:$S$268)</f>
        <v>0</v>
      </c>
      <c r="L63" s="123">
        <f>SUMIF(huong_dan_ky_II_2017_2018!$B$12:$B$268,'Tong hop'!B63,huong_dan_ky_II_2017_2018!$R$12:$R$268)</f>
        <v>0</v>
      </c>
      <c r="M63" s="123">
        <f>SUMIF(huong_dan_ky_II_2017_2018!$B$12:$B$268,'Tong hop'!B63,huong_dan_ky_II_2017_2018!$S$12:$S$268)</f>
        <v>0</v>
      </c>
      <c r="N63" s="14"/>
    </row>
    <row r="64" spans="1:14" ht="19.5" customHeight="1">
      <c r="A64" s="13">
        <f t="shared" si="0"/>
        <v>55</v>
      </c>
      <c r="B64" s="13" t="s">
        <v>905</v>
      </c>
      <c r="C64" s="73" t="s">
        <v>967</v>
      </c>
      <c r="D64" s="74" t="s">
        <v>492</v>
      </c>
      <c r="E64" s="122">
        <f>SUMIF(huong_dan_ky_II_2017_2018!$B$12:$B$268,'Tong hop'!B64,huong_dan_ky_II_2017_2018!$K$12:$K$268)</f>
        <v>1</v>
      </c>
      <c r="F64" s="13">
        <f>SUMIF(huong_dan_ky_II_2017_2018!$B$12:$B$268,'Tong hop'!B64,huong_dan_ky_II_2017_2018!$L$12:$L$268)</f>
        <v>28</v>
      </c>
      <c r="G64" s="123">
        <f>SUMIF(huong_dan_ky_II_2017_2018!$B$12:$B$268,'Tong hop'!B64,huong_dan_ky_II_2017_2018!$N$12:$N$268)</f>
        <v>1400000</v>
      </c>
      <c r="H64" s="123">
        <f>SUMIF(huong_dan_ky_II_2017_2018!$B$12:$B$268,'Tong hop'!B64,huong_dan_ky_II_2017_2018!$P$12:$P$268)</f>
        <v>0</v>
      </c>
      <c r="I64" s="123">
        <f>SUMIF(huong_dan_ky_II_2017_2018!$B$12:$B$268,'Tong hop'!B64,huong_dan_ky_II_2017_2018!$Q$12:$Q$268)</f>
        <v>0</v>
      </c>
      <c r="J64" s="123">
        <f>SUMIF(huong_dan_ky_II_2017_2018!$B$12:$B$268,'Tong hop'!B64,huong_dan_ky_II_2017_2018!$R$12:$R$268)</f>
        <v>1400000</v>
      </c>
      <c r="K64" s="123">
        <f>SUMIF(huong_dan_ky_II_2017_2018!$B$12:$B$268,'Tong hop'!B64,huong_dan_ky_II_2017_2018!$S$12:$S$268)</f>
        <v>0</v>
      </c>
      <c r="L64" s="123">
        <f>SUMIF(huong_dan_ky_II_2017_2018!$B$12:$B$268,'Tong hop'!B64,huong_dan_ky_II_2017_2018!$R$12:$R$268)</f>
        <v>1400000</v>
      </c>
      <c r="M64" s="123">
        <f>SUMIF(huong_dan_ky_II_2017_2018!$B$12:$B$268,'Tong hop'!B64,huong_dan_ky_II_2017_2018!$S$12:$S$268)</f>
        <v>0</v>
      </c>
      <c r="N64" s="14"/>
    </row>
    <row r="65" spans="1:14" ht="19.5" customHeight="1">
      <c r="A65" s="13">
        <f t="shared" si="0"/>
        <v>56</v>
      </c>
      <c r="B65" s="13" t="s">
        <v>317</v>
      </c>
      <c r="C65" s="73" t="s">
        <v>383</v>
      </c>
      <c r="D65" s="74" t="s">
        <v>502</v>
      </c>
      <c r="E65" s="122">
        <f>SUMIF(huong_dan_ky_II_2017_2018!$B$12:$B$268,'Tong hop'!B65,huong_dan_ky_II_2017_2018!$K$12:$K$268)</f>
        <v>2</v>
      </c>
      <c r="F65" s="13">
        <f>SUMIF(huong_dan_ky_II_2017_2018!$B$12:$B$268,'Tong hop'!B65,huong_dan_ky_II_2017_2018!$L$12:$L$268)</f>
        <v>18</v>
      </c>
      <c r="G65" s="123">
        <f>SUMIF(huong_dan_ky_II_2017_2018!$B$12:$B$268,'Tong hop'!B65,huong_dan_ky_II_2017_2018!$N$12:$N$268)</f>
        <v>1000000</v>
      </c>
      <c r="H65" s="123">
        <f>SUMIF(huong_dan_ky_II_2017_2018!$B$12:$B$268,'Tong hop'!B65,huong_dan_ky_II_2017_2018!$P$12:$P$268)</f>
        <v>500000</v>
      </c>
      <c r="I65" s="123">
        <f>SUMIF(huong_dan_ky_II_2017_2018!$B$12:$B$268,'Tong hop'!B65,huong_dan_ky_II_2017_2018!$Q$12:$Q$268)</f>
        <v>0</v>
      </c>
      <c r="J65" s="123">
        <f>SUMIF(huong_dan_ky_II_2017_2018!$B$12:$B$268,'Tong hop'!B65,huong_dan_ky_II_2017_2018!$R$12:$R$268)</f>
        <v>500000</v>
      </c>
      <c r="K65" s="123">
        <f>SUMIF(huong_dan_ky_II_2017_2018!$B$12:$B$268,'Tong hop'!B65,huong_dan_ky_II_2017_2018!$S$12:$S$268)</f>
        <v>0</v>
      </c>
      <c r="L65" s="123">
        <f>SUMIF(huong_dan_ky_II_2017_2018!$B$12:$B$268,'Tong hop'!B65,huong_dan_ky_II_2017_2018!$R$12:$R$268)</f>
        <v>500000</v>
      </c>
      <c r="M65" s="123">
        <f>SUMIF(huong_dan_ky_II_2017_2018!$B$12:$B$268,'Tong hop'!B65,huong_dan_ky_II_2017_2018!$S$12:$S$268)</f>
        <v>0</v>
      </c>
      <c r="N65" s="14"/>
    </row>
    <row r="66" spans="1:14" ht="19.5" customHeight="1">
      <c r="A66" s="13">
        <f t="shared" si="0"/>
        <v>57</v>
      </c>
      <c r="B66" s="13" t="s">
        <v>318</v>
      </c>
      <c r="C66" s="73" t="s">
        <v>269</v>
      </c>
      <c r="D66" s="74" t="s">
        <v>384</v>
      </c>
      <c r="E66" s="122">
        <f>SUMIF(huong_dan_ky_II_2017_2018!$B$12:$B$268,'Tong hop'!B66,huong_dan_ky_II_2017_2018!$K$12:$K$268)</f>
        <v>1</v>
      </c>
      <c r="F66" s="13">
        <f>SUMIF(huong_dan_ky_II_2017_2018!$B$12:$B$268,'Tong hop'!B66,huong_dan_ky_II_2017_2018!$L$12:$L$268)</f>
        <v>40</v>
      </c>
      <c r="G66" s="123">
        <f>SUMIF(huong_dan_ky_II_2017_2018!$B$12:$B$268,'Tong hop'!B66,huong_dan_ky_II_2017_2018!$N$12:$N$268)</f>
        <v>3000000</v>
      </c>
      <c r="H66" s="123">
        <f>SUMIF(huong_dan_ky_II_2017_2018!$B$12:$B$268,'Tong hop'!B66,huong_dan_ky_II_2017_2018!$P$12:$P$268)</f>
        <v>1500000</v>
      </c>
      <c r="I66" s="123">
        <f>SUMIF(huong_dan_ky_II_2017_2018!$B$12:$B$268,'Tong hop'!B66,huong_dan_ky_II_2017_2018!$Q$12:$Q$268)</f>
        <v>0</v>
      </c>
      <c r="J66" s="123">
        <f>SUMIF(huong_dan_ky_II_2017_2018!$B$12:$B$268,'Tong hop'!B66,huong_dan_ky_II_2017_2018!$R$12:$R$268)</f>
        <v>1500000</v>
      </c>
      <c r="K66" s="123">
        <f>SUMIF(huong_dan_ky_II_2017_2018!$B$12:$B$268,'Tong hop'!B66,huong_dan_ky_II_2017_2018!$S$12:$S$268)</f>
        <v>0</v>
      </c>
      <c r="L66" s="123">
        <f>SUMIF(huong_dan_ky_II_2017_2018!$B$12:$B$268,'Tong hop'!B66,huong_dan_ky_II_2017_2018!$R$12:$R$268)</f>
        <v>1500000</v>
      </c>
      <c r="M66" s="123">
        <f>SUMIF(huong_dan_ky_II_2017_2018!$B$12:$B$268,'Tong hop'!B66,huong_dan_ky_II_2017_2018!$S$12:$S$268)</f>
        <v>0</v>
      </c>
      <c r="N66" s="14"/>
    </row>
    <row r="67" spans="1:14" ht="19.5" customHeight="1">
      <c r="A67" s="13">
        <f t="shared" si="0"/>
        <v>58</v>
      </c>
      <c r="B67" s="13" t="s">
        <v>319</v>
      </c>
      <c r="C67" s="73" t="s">
        <v>556</v>
      </c>
      <c r="D67" s="74" t="s">
        <v>587</v>
      </c>
      <c r="E67" s="122">
        <f>SUMIF(huong_dan_ky_II_2017_2018!$B$12:$B$268,'Tong hop'!B67,huong_dan_ky_II_2017_2018!$K$12:$K$268)</f>
        <v>1</v>
      </c>
      <c r="F67" s="13">
        <f>SUMIF(huong_dan_ky_II_2017_2018!$B$12:$B$268,'Tong hop'!B67,huong_dan_ky_II_2017_2018!$L$12:$L$268)</f>
        <v>30</v>
      </c>
      <c r="G67" s="123">
        <f>SUMIF(huong_dan_ky_II_2017_2018!$B$12:$B$268,'Tong hop'!B67,huong_dan_ky_II_2017_2018!$N$12:$N$268)</f>
        <v>1500000</v>
      </c>
      <c r="H67" s="123">
        <f>SUMIF(huong_dan_ky_II_2017_2018!$B$12:$B$268,'Tong hop'!B67,huong_dan_ky_II_2017_2018!$P$12:$P$268)</f>
        <v>0</v>
      </c>
      <c r="I67" s="123">
        <f>SUMIF(huong_dan_ky_II_2017_2018!$B$12:$B$268,'Tong hop'!B67,huong_dan_ky_II_2017_2018!$Q$12:$Q$268)</f>
        <v>1500000</v>
      </c>
      <c r="J67" s="123">
        <f>SUMIF(huong_dan_ky_II_2017_2018!$B$12:$B$268,'Tong hop'!B67,huong_dan_ky_II_2017_2018!$R$12:$R$268)</f>
        <v>0</v>
      </c>
      <c r="K67" s="123">
        <f>SUMIF(huong_dan_ky_II_2017_2018!$B$12:$B$268,'Tong hop'!B67,huong_dan_ky_II_2017_2018!$S$12:$S$268)</f>
        <v>0</v>
      </c>
      <c r="L67" s="123">
        <f>SUMIF(huong_dan_ky_II_2017_2018!$B$12:$B$268,'Tong hop'!B67,huong_dan_ky_II_2017_2018!$R$12:$R$268)</f>
        <v>0</v>
      </c>
      <c r="M67" s="123">
        <f>SUMIF(huong_dan_ky_II_2017_2018!$B$12:$B$268,'Tong hop'!B67,huong_dan_ky_II_2017_2018!$S$12:$S$268)</f>
        <v>0</v>
      </c>
      <c r="N67" s="14"/>
    </row>
    <row r="68" spans="1:14" ht="19.5" customHeight="1">
      <c r="A68" s="13">
        <f t="shared" si="0"/>
        <v>59</v>
      </c>
      <c r="B68" s="13" t="s">
        <v>320</v>
      </c>
      <c r="C68" s="73" t="s">
        <v>497</v>
      </c>
      <c r="D68" s="74" t="s">
        <v>385</v>
      </c>
      <c r="E68" s="122">
        <f>SUMIF(huong_dan_ky_II_2017_2018!$B$12:$B$268,'Tong hop'!B68,huong_dan_ky_II_2017_2018!$K$12:$K$268)</f>
        <v>1</v>
      </c>
      <c r="F68" s="13">
        <f>SUMIF(huong_dan_ky_II_2017_2018!$B$12:$B$268,'Tong hop'!B68,huong_dan_ky_II_2017_2018!$L$12:$L$268)</f>
        <v>40</v>
      </c>
      <c r="G68" s="123">
        <f>SUMIF(huong_dan_ky_II_2017_2018!$B$12:$B$268,'Tong hop'!B68,huong_dan_ky_II_2017_2018!$N$12:$N$268)</f>
        <v>2000000</v>
      </c>
      <c r="H68" s="123">
        <f>SUMIF(huong_dan_ky_II_2017_2018!$B$12:$B$268,'Tong hop'!B68,huong_dan_ky_II_2017_2018!$P$12:$P$268)</f>
        <v>0</v>
      </c>
      <c r="I68" s="123">
        <f>SUMIF(huong_dan_ky_II_2017_2018!$B$12:$B$268,'Tong hop'!B68,huong_dan_ky_II_2017_2018!$Q$12:$Q$268)</f>
        <v>0</v>
      </c>
      <c r="J68" s="123">
        <f>SUMIF(huong_dan_ky_II_2017_2018!$B$12:$B$268,'Tong hop'!B68,huong_dan_ky_II_2017_2018!$R$12:$R$268)</f>
        <v>2000000</v>
      </c>
      <c r="K68" s="123">
        <f>SUMIF(huong_dan_ky_II_2017_2018!$B$12:$B$268,'Tong hop'!B68,huong_dan_ky_II_2017_2018!$S$12:$S$268)</f>
        <v>0</v>
      </c>
      <c r="L68" s="123">
        <f>SUMIF(huong_dan_ky_II_2017_2018!$B$12:$B$268,'Tong hop'!B68,huong_dan_ky_II_2017_2018!$R$12:$R$268)</f>
        <v>2000000</v>
      </c>
      <c r="M68" s="123">
        <f>SUMIF(huong_dan_ky_II_2017_2018!$B$12:$B$268,'Tong hop'!B68,huong_dan_ky_II_2017_2018!$S$12:$S$268)</f>
        <v>0</v>
      </c>
      <c r="N68" s="14"/>
    </row>
    <row r="69" spans="1:14" ht="19.5" customHeight="1">
      <c r="A69" s="13">
        <f t="shared" si="0"/>
        <v>60</v>
      </c>
      <c r="B69" s="13" t="s">
        <v>321</v>
      </c>
      <c r="C69" s="73" t="s">
        <v>515</v>
      </c>
      <c r="D69" s="74" t="s">
        <v>507</v>
      </c>
      <c r="E69" s="122">
        <f>SUMIF(huong_dan_ky_II_2017_2018!$B$12:$B$268,'Tong hop'!B69,huong_dan_ky_II_2017_2018!$K$12:$K$268)</f>
        <v>3</v>
      </c>
      <c r="F69" s="13">
        <f>SUMIF(huong_dan_ky_II_2017_2018!$B$12:$B$268,'Tong hop'!B69,huong_dan_ky_II_2017_2018!$L$12:$L$268)</f>
        <v>120</v>
      </c>
      <c r="G69" s="123">
        <f>SUMIF(huong_dan_ky_II_2017_2018!$B$12:$B$268,'Tong hop'!B69,huong_dan_ky_II_2017_2018!$N$12:$N$268)</f>
        <v>8000000</v>
      </c>
      <c r="H69" s="123">
        <f>SUMIF(huong_dan_ky_II_2017_2018!$B$12:$B$268,'Tong hop'!B69,huong_dan_ky_II_2017_2018!$P$12:$P$268)</f>
        <v>1000000</v>
      </c>
      <c r="I69" s="123">
        <f>SUMIF(huong_dan_ky_II_2017_2018!$B$12:$B$268,'Tong hop'!B69,huong_dan_ky_II_2017_2018!$Q$12:$Q$268)</f>
        <v>1000000</v>
      </c>
      <c r="J69" s="123">
        <f>SUMIF(huong_dan_ky_II_2017_2018!$B$12:$B$268,'Tong hop'!B69,huong_dan_ky_II_2017_2018!$R$12:$R$268)</f>
        <v>6000000</v>
      </c>
      <c r="K69" s="123">
        <f>SUMIF(huong_dan_ky_II_2017_2018!$B$12:$B$268,'Tong hop'!B69,huong_dan_ky_II_2017_2018!$S$12:$S$268)</f>
        <v>0</v>
      </c>
      <c r="L69" s="123">
        <f>SUMIF(huong_dan_ky_II_2017_2018!$B$12:$B$268,'Tong hop'!B69,huong_dan_ky_II_2017_2018!$R$12:$R$268)</f>
        <v>6000000</v>
      </c>
      <c r="M69" s="123">
        <f>SUMIF(huong_dan_ky_II_2017_2018!$B$12:$B$268,'Tong hop'!B69,huong_dan_ky_II_2017_2018!$S$12:$S$268)</f>
        <v>0</v>
      </c>
      <c r="N69" s="14"/>
    </row>
    <row r="70" spans="1:14" ht="19.5" customHeight="1">
      <c r="A70" s="13">
        <f t="shared" si="0"/>
        <v>61</v>
      </c>
      <c r="B70" s="13" t="s">
        <v>322</v>
      </c>
      <c r="C70" s="73" t="s">
        <v>386</v>
      </c>
      <c r="D70" s="74" t="s">
        <v>387</v>
      </c>
      <c r="E70" s="122">
        <f>SUMIF(huong_dan_ky_II_2017_2018!$B$12:$B$268,'Tong hop'!B70,huong_dan_ky_II_2017_2018!$K$12:$K$268)</f>
        <v>2</v>
      </c>
      <c r="F70" s="13">
        <f>SUMIF(huong_dan_ky_II_2017_2018!$B$12:$B$268,'Tong hop'!B70,huong_dan_ky_II_2017_2018!$L$12:$L$268)</f>
        <v>34</v>
      </c>
      <c r="G70" s="123">
        <f>SUMIF(huong_dan_ky_II_2017_2018!$B$12:$B$268,'Tong hop'!B70,huong_dan_ky_II_2017_2018!$N$12:$N$268)</f>
        <v>1650000</v>
      </c>
      <c r="H70" s="123">
        <f>SUMIF(huong_dan_ky_II_2017_2018!$B$12:$B$268,'Tong hop'!B70,huong_dan_ky_II_2017_2018!$P$12:$P$268)</f>
        <v>0</v>
      </c>
      <c r="I70" s="123">
        <f>SUMIF(huong_dan_ky_II_2017_2018!$B$12:$B$268,'Tong hop'!B70,huong_dan_ky_II_2017_2018!$Q$12:$Q$268)</f>
        <v>1000000</v>
      </c>
      <c r="J70" s="123">
        <f>SUMIF(huong_dan_ky_II_2017_2018!$B$12:$B$268,'Tong hop'!B70,huong_dan_ky_II_2017_2018!$R$12:$R$268)</f>
        <v>650000</v>
      </c>
      <c r="K70" s="123">
        <f>SUMIF(huong_dan_ky_II_2017_2018!$B$12:$B$268,'Tong hop'!B70,huong_dan_ky_II_2017_2018!$S$12:$S$268)</f>
        <v>0</v>
      </c>
      <c r="L70" s="123">
        <f>SUMIF(huong_dan_ky_II_2017_2018!$B$12:$B$268,'Tong hop'!B70,huong_dan_ky_II_2017_2018!$R$12:$R$268)</f>
        <v>650000</v>
      </c>
      <c r="M70" s="123">
        <f>SUMIF(huong_dan_ky_II_2017_2018!$B$12:$B$268,'Tong hop'!B70,huong_dan_ky_II_2017_2018!$S$12:$S$268)</f>
        <v>0</v>
      </c>
      <c r="N70" s="14"/>
    </row>
    <row r="71" spans="1:14" ht="19.5" customHeight="1">
      <c r="A71" s="13">
        <f t="shared" si="0"/>
        <v>62</v>
      </c>
      <c r="B71" s="13" t="s">
        <v>323</v>
      </c>
      <c r="C71" s="73" t="s">
        <v>388</v>
      </c>
      <c r="D71" s="74" t="s">
        <v>389</v>
      </c>
      <c r="E71" s="122">
        <f>SUMIF(huong_dan_ky_II_2017_2018!$B$12:$B$268,'Tong hop'!B71,huong_dan_ky_II_2017_2018!$K$12:$K$268)</f>
        <v>1</v>
      </c>
      <c r="F71" s="13">
        <f>SUMIF(huong_dan_ky_II_2017_2018!$B$12:$B$268,'Tong hop'!B71,huong_dan_ky_II_2017_2018!$L$12:$L$268)</f>
        <v>20</v>
      </c>
      <c r="G71" s="123">
        <f>SUMIF(huong_dan_ky_II_2017_2018!$B$12:$B$268,'Tong hop'!B71,huong_dan_ky_II_2017_2018!$N$12:$N$268)</f>
        <v>1000000</v>
      </c>
      <c r="H71" s="123">
        <f>SUMIF(huong_dan_ky_II_2017_2018!$B$12:$B$268,'Tong hop'!B71,huong_dan_ky_II_2017_2018!$P$12:$P$268)</f>
        <v>0</v>
      </c>
      <c r="I71" s="123">
        <f>SUMIF(huong_dan_ky_II_2017_2018!$B$12:$B$268,'Tong hop'!B71,huong_dan_ky_II_2017_2018!$Q$12:$Q$268)</f>
        <v>1000000</v>
      </c>
      <c r="J71" s="123">
        <f>SUMIF(huong_dan_ky_II_2017_2018!$B$12:$B$268,'Tong hop'!B71,huong_dan_ky_II_2017_2018!$R$12:$R$268)</f>
        <v>0</v>
      </c>
      <c r="K71" s="123">
        <f>SUMIF(huong_dan_ky_II_2017_2018!$B$12:$B$268,'Tong hop'!B71,huong_dan_ky_II_2017_2018!$S$12:$S$268)</f>
        <v>1000000</v>
      </c>
      <c r="L71" s="123">
        <f>SUMIF(huong_dan_ky_II_2017_2018!$B$12:$B$268,'Tong hop'!B71,huong_dan_ky_II_2017_2018!$R$12:$R$268)</f>
        <v>0</v>
      </c>
      <c r="M71" s="123">
        <f>SUMIF(huong_dan_ky_II_2017_2018!$B$12:$B$268,'Tong hop'!B71,huong_dan_ky_II_2017_2018!$S$12:$S$268)</f>
        <v>1000000</v>
      </c>
      <c r="N71" s="14"/>
    </row>
    <row r="72" spans="1:14" ht="19.5" customHeight="1">
      <c r="A72" s="13">
        <f t="shared" si="0"/>
        <v>63</v>
      </c>
      <c r="B72" s="13" t="s">
        <v>906</v>
      </c>
      <c r="C72" s="73" t="s">
        <v>269</v>
      </c>
      <c r="D72" s="74" t="s">
        <v>968</v>
      </c>
      <c r="E72" s="122">
        <f>SUMIF(huong_dan_ky_II_2017_2018!$B$12:$B$268,'Tong hop'!B72,huong_dan_ky_II_2017_2018!$K$12:$K$268)</f>
        <v>1</v>
      </c>
      <c r="F72" s="13">
        <f>SUMIF(huong_dan_ky_II_2017_2018!$B$12:$B$268,'Tong hop'!B72,huong_dan_ky_II_2017_2018!$L$12:$L$268)</f>
        <v>20</v>
      </c>
      <c r="G72" s="123">
        <f>SUMIF(huong_dan_ky_II_2017_2018!$B$12:$B$268,'Tong hop'!B72,huong_dan_ky_II_2017_2018!$N$12:$N$268)</f>
        <v>1500000</v>
      </c>
      <c r="H72" s="123">
        <f>SUMIF(huong_dan_ky_II_2017_2018!$B$12:$B$268,'Tong hop'!B72,huong_dan_ky_II_2017_2018!$P$12:$P$268)</f>
        <v>0</v>
      </c>
      <c r="I72" s="123">
        <f>SUMIF(huong_dan_ky_II_2017_2018!$B$12:$B$268,'Tong hop'!B72,huong_dan_ky_II_2017_2018!$Q$12:$Q$268)</f>
        <v>0</v>
      </c>
      <c r="J72" s="123">
        <f>SUMIF(huong_dan_ky_II_2017_2018!$B$12:$B$268,'Tong hop'!B72,huong_dan_ky_II_2017_2018!$R$12:$R$268)</f>
        <v>1500000</v>
      </c>
      <c r="K72" s="123">
        <f>SUMIF(huong_dan_ky_II_2017_2018!$B$12:$B$268,'Tong hop'!B72,huong_dan_ky_II_2017_2018!$S$12:$S$268)</f>
        <v>0</v>
      </c>
      <c r="L72" s="123">
        <f>SUMIF(huong_dan_ky_II_2017_2018!$B$12:$B$268,'Tong hop'!B72,huong_dan_ky_II_2017_2018!$R$12:$R$268)</f>
        <v>1500000</v>
      </c>
      <c r="M72" s="123">
        <f>SUMIF(huong_dan_ky_II_2017_2018!$B$12:$B$268,'Tong hop'!B72,huong_dan_ky_II_2017_2018!$S$12:$S$268)</f>
        <v>0</v>
      </c>
      <c r="N72" s="14"/>
    </row>
    <row r="73" spans="1:14" ht="19.5" customHeight="1">
      <c r="A73" s="13">
        <f t="shared" si="0"/>
        <v>64</v>
      </c>
      <c r="B73" s="13" t="s">
        <v>661</v>
      </c>
      <c r="C73" s="73" t="s">
        <v>524</v>
      </c>
      <c r="D73" s="74" t="s">
        <v>513</v>
      </c>
      <c r="E73" s="122">
        <f>SUMIF(huong_dan_ky_II_2017_2018!$B$12:$B$268,'Tong hop'!B73,huong_dan_ky_II_2017_2018!$K$12:$K$268)</f>
        <v>2</v>
      </c>
      <c r="F73" s="13">
        <f>SUMIF(huong_dan_ky_II_2017_2018!$B$12:$B$268,'Tong hop'!B73,huong_dan_ky_II_2017_2018!$L$12:$L$268)</f>
        <v>40</v>
      </c>
      <c r="G73" s="123">
        <f>SUMIF(huong_dan_ky_II_2017_2018!$B$12:$B$268,'Tong hop'!B73,huong_dan_ky_II_2017_2018!$N$12:$N$268)</f>
        <v>2000000</v>
      </c>
      <c r="H73" s="123">
        <f>SUMIF(huong_dan_ky_II_2017_2018!$B$12:$B$268,'Tong hop'!B73,huong_dan_ky_II_2017_2018!$P$12:$P$268)</f>
        <v>0</v>
      </c>
      <c r="I73" s="123">
        <f>SUMIF(huong_dan_ky_II_2017_2018!$B$12:$B$268,'Tong hop'!B73,huong_dan_ky_II_2017_2018!$Q$12:$Q$268)</f>
        <v>2000000</v>
      </c>
      <c r="J73" s="123">
        <f>SUMIF(huong_dan_ky_II_2017_2018!$B$12:$B$268,'Tong hop'!B73,huong_dan_ky_II_2017_2018!$R$12:$R$268)</f>
        <v>0</v>
      </c>
      <c r="K73" s="123">
        <f>SUMIF(huong_dan_ky_II_2017_2018!$B$12:$B$268,'Tong hop'!B73,huong_dan_ky_II_2017_2018!$S$12:$S$268)</f>
        <v>0</v>
      </c>
      <c r="L73" s="123">
        <f>SUMIF(huong_dan_ky_II_2017_2018!$B$12:$B$268,'Tong hop'!B73,huong_dan_ky_II_2017_2018!$R$12:$R$268)</f>
        <v>0</v>
      </c>
      <c r="M73" s="123">
        <f>SUMIF(huong_dan_ky_II_2017_2018!$B$12:$B$268,'Tong hop'!B73,huong_dan_ky_II_2017_2018!$S$12:$S$268)</f>
        <v>0</v>
      </c>
      <c r="N73" s="14"/>
    </row>
    <row r="74" spans="1:14" ht="19.5" customHeight="1">
      <c r="A74" s="13">
        <f t="shared" si="0"/>
        <v>65</v>
      </c>
      <c r="B74" s="13" t="s">
        <v>324</v>
      </c>
      <c r="C74" s="73" t="s">
        <v>390</v>
      </c>
      <c r="D74" s="74" t="s">
        <v>188</v>
      </c>
      <c r="E74" s="122">
        <f>SUMIF(huong_dan_ky_II_2017_2018!$B$12:$B$268,'Tong hop'!B74,huong_dan_ky_II_2017_2018!$K$12:$K$268)</f>
        <v>2</v>
      </c>
      <c r="F74" s="13">
        <f>SUMIF(huong_dan_ky_II_2017_2018!$B$12:$B$268,'Tong hop'!B74,huong_dan_ky_II_2017_2018!$L$12:$L$268)</f>
        <v>40</v>
      </c>
      <c r="G74" s="123">
        <f>SUMIF(huong_dan_ky_II_2017_2018!$B$12:$B$268,'Tong hop'!B74,huong_dan_ky_II_2017_2018!$N$12:$N$268)</f>
        <v>2000000</v>
      </c>
      <c r="H74" s="123">
        <f>SUMIF(huong_dan_ky_II_2017_2018!$B$12:$B$268,'Tong hop'!B74,huong_dan_ky_II_2017_2018!$P$12:$P$268)</f>
        <v>0</v>
      </c>
      <c r="I74" s="123">
        <f>SUMIF(huong_dan_ky_II_2017_2018!$B$12:$B$268,'Tong hop'!B74,huong_dan_ky_II_2017_2018!$Q$12:$Q$268)</f>
        <v>2000000</v>
      </c>
      <c r="J74" s="123">
        <f>SUMIF(huong_dan_ky_II_2017_2018!$B$12:$B$268,'Tong hop'!B74,huong_dan_ky_II_2017_2018!$R$12:$R$268)</f>
        <v>0</v>
      </c>
      <c r="K74" s="123">
        <f>SUMIF(huong_dan_ky_II_2017_2018!$B$12:$B$268,'Tong hop'!B74,huong_dan_ky_II_2017_2018!$S$12:$S$268)</f>
        <v>0</v>
      </c>
      <c r="L74" s="123">
        <f>SUMIF(huong_dan_ky_II_2017_2018!$B$12:$B$268,'Tong hop'!B74,huong_dan_ky_II_2017_2018!$R$12:$R$268)</f>
        <v>0</v>
      </c>
      <c r="M74" s="123">
        <f>SUMIF(huong_dan_ky_II_2017_2018!$B$12:$B$268,'Tong hop'!B74,huong_dan_ky_II_2017_2018!$S$12:$S$268)</f>
        <v>0</v>
      </c>
      <c r="N74" s="14"/>
    </row>
    <row r="75" spans="1:14" ht="19.5" customHeight="1">
      <c r="A75" s="13">
        <f t="shared" si="0"/>
        <v>66</v>
      </c>
      <c r="B75" s="13" t="s">
        <v>325</v>
      </c>
      <c r="C75" s="73" t="s">
        <v>391</v>
      </c>
      <c r="D75" s="74" t="s">
        <v>498</v>
      </c>
      <c r="E75" s="122">
        <f>SUMIF(huong_dan_ky_II_2017_2018!$B$12:$B$268,'Tong hop'!B75,huong_dan_ky_II_2017_2018!$K$12:$K$268)</f>
        <v>2</v>
      </c>
      <c r="F75" s="13">
        <f>SUMIF(huong_dan_ky_II_2017_2018!$B$12:$B$268,'Tong hop'!B75,huong_dan_ky_II_2017_2018!$L$12:$L$268)</f>
        <v>32</v>
      </c>
      <c r="G75" s="123">
        <f>SUMIF(huong_dan_ky_II_2017_2018!$B$12:$B$268,'Tong hop'!B75,huong_dan_ky_II_2017_2018!$N$12:$N$268)</f>
        <v>1600000</v>
      </c>
      <c r="H75" s="123">
        <f>SUMIF(huong_dan_ky_II_2017_2018!$B$12:$B$268,'Tong hop'!B75,huong_dan_ky_II_2017_2018!$P$12:$P$268)</f>
        <v>300000</v>
      </c>
      <c r="I75" s="123">
        <f>SUMIF(huong_dan_ky_II_2017_2018!$B$12:$B$268,'Tong hop'!B75,huong_dan_ky_II_2017_2018!$Q$12:$Q$268)</f>
        <v>1000000</v>
      </c>
      <c r="J75" s="123">
        <f>SUMIF(huong_dan_ky_II_2017_2018!$B$12:$B$268,'Tong hop'!B75,huong_dan_ky_II_2017_2018!$R$12:$R$268)</f>
        <v>300000</v>
      </c>
      <c r="K75" s="123">
        <f>SUMIF(huong_dan_ky_II_2017_2018!$B$12:$B$268,'Tong hop'!B75,huong_dan_ky_II_2017_2018!$S$12:$S$268)</f>
        <v>0</v>
      </c>
      <c r="L75" s="123">
        <f>SUMIF(huong_dan_ky_II_2017_2018!$B$12:$B$268,'Tong hop'!B75,huong_dan_ky_II_2017_2018!$R$12:$R$268)</f>
        <v>300000</v>
      </c>
      <c r="M75" s="123">
        <f>SUMIF(huong_dan_ky_II_2017_2018!$B$12:$B$268,'Tong hop'!B75,huong_dan_ky_II_2017_2018!$S$12:$S$268)</f>
        <v>0</v>
      </c>
      <c r="N75" s="14"/>
    </row>
    <row r="76" spans="1:14" ht="19.5" customHeight="1">
      <c r="A76" s="13">
        <f aca="true" t="shared" si="1" ref="A76:A138">A75+1</f>
        <v>67</v>
      </c>
      <c r="B76" s="13" t="s">
        <v>326</v>
      </c>
      <c r="C76" s="73" t="s">
        <v>488</v>
      </c>
      <c r="D76" s="74" t="s">
        <v>392</v>
      </c>
      <c r="E76" s="122">
        <f>SUMIF(huong_dan_ky_II_2017_2018!$B$12:$B$268,'Tong hop'!B76,huong_dan_ky_II_2017_2018!$K$12:$K$268)</f>
        <v>3</v>
      </c>
      <c r="F76" s="13">
        <f>SUMIF(huong_dan_ky_II_2017_2018!$B$12:$B$268,'Tong hop'!B76,huong_dan_ky_II_2017_2018!$L$12:$L$268)</f>
        <v>60</v>
      </c>
      <c r="G76" s="123">
        <f>SUMIF(huong_dan_ky_II_2017_2018!$B$12:$B$268,'Tong hop'!B76,huong_dan_ky_II_2017_2018!$N$12:$N$268)</f>
        <v>3150000</v>
      </c>
      <c r="H76" s="123">
        <f>SUMIF(huong_dan_ky_II_2017_2018!$B$12:$B$268,'Tong hop'!B76,huong_dan_ky_II_2017_2018!$P$12:$P$268)</f>
        <v>0</v>
      </c>
      <c r="I76" s="123">
        <f>SUMIF(huong_dan_ky_II_2017_2018!$B$12:$B$268,'Tong hop'!B76,huong_dan_ky_II_2017_2018!$Q$12:$Q$268)</f>
        <v>0</v>
      </c>
      <c r="J76" s="123">
        <f>SUMIF(huong_dan_ky_II_2017_2018!$B$12:$B$268,'Tong hop'!B76,huong_dan_ky_II_2017_2018!$R$12:$R$268)</f>
        <v>3150000</v>
      </c>
      <c r="K76" s="123">
        <f>SUMIF(huong_dan_ky_II_2017_2018!$B$12:$B$268,'Tong hop'!B76,huong_dan_ky_II_2017_2018!$S$12:$S$268)</f>
        <v>0</v>
      </c>
      <c r="L76" s="123">
        <f>SUMIF(huong_dan_ky_II_2017_2018!$B$12:$B$268,'Tong hop'!B76,huong_dan_ky_II_2017_2018!$R$12:$R$268)</f>
        <v>3150000</v>
      </c>
      <c r="M76" s="123">
        <f>SUMIF(huong_dan_ky_II_2017_2018!$B$12:$B$268,'Tong hop'!B76,huong_dan_ky_II_2017_2018!$S$12:$S$268)</f>
        <v>0</v>
      </c>
      <c r="N76" s="14"/>
    </row>
    <row r="77" spans="1:14" ht="19.5" customHeight="1">
      <c r="A77" s="13">
        <f t="shared" si="1"/>
        <v>68</v>
      </c>
      <c r="B77" s="13" t="s">
        <v>662</v>
      </c>
      <c r="C77" s="73" t="s">
        <v>736</v>
      </c>
      <c r="D77" s="74" t="s">
        <v>489</v>
      </c>
      <c r="E77" s="122">
        <f>SUMIF(huong_dan_ky_II_2017_2018!$B$12:$B$268,'Tong hop'!B77,huong_dan_ky_II_2017_2018!$K$12:$K$268)</f>
        <v>1</v>
      </c>
      <c r="F77" s="13">
        <f>SUMIF(huong_dan_ky_II_2017_2018!$B$12:$B$268,'Tong hop'!B77,huong_dan_ky_II_2017_2018!$L$12:$L$268)</f>
        <v>28</v>
      </c>
      <c r="G77" s="123">
        <f>SUMIF(huong_dan_ky_II_2017_2018!$B$12:$B$268,'Tong hop'!B77,huong_dan_ky_II_2017_2018!$N$12:$N$268)</f>
        <v>1300000</v>
      </c>
      <c r="H77" s="123">
        <f>SUMIF(huong_dan_ky_II_2017_2018!$B$12:$B$268,'Tong hop'!B77,huong_dan_ky_II_2017_2018!$P$12:$P$268)</f>
        <v>650000</v>
      </c>
      <c r="I77" s="123">
        <f>SUMIF(huong_dan_ky_II_2017_2018!$B$12:$B$268,'Tong hop'!B77,huong_dan_ky_II_2017_2018!$Q$12:$Q$268)</f>
        <v>0</v>
      </c>
      <c r="J77" s="123">
        <f>SUMIF(huong_dan_ky_II_2017_2018!$B$12:$B$268,'Tong hop'!B77,huong_dan_ky_II_2017_2018!$R$12:$R$268)</f>
        <v>650000</v>
      </c>
      <c r="K77" s="123">
        <f>SUMIF(huong_dan_ky_II_2017_2018!$B$12:$B$268,'Tong hop'!B77,huong_dan_ky_II_2017_2018!$S$12:$S$268)</f>
        <v>0</v>
      </c>
      <c r="L77" s="123">
        <f>SUMIF(huong_dan_ky_II_2017_2018!$B$12:$B$268,'Tong hop'!B77,huong_dan_ky_II_2017_2018!$R$12:$R$268)</f>
        <v>650000</v>
      </c>
      <c r="M77" s="123">
        <f>SUMIF(huong_dan_ky_II_2017_2018!$B$12:$B$268,'Tong hop'!B77,huong_dan_ky_II_2017_2018!$S$12:$S$268)</f>
        <v>0</v>
      </c>
      <c r="N77" s="14"/>
    </row>
    <row r="78" spans="1:14" ht="19.5" customHeight="1">
      <c r="A78" s="13">
        <f t="shared" si="1"/>
        <v>69</v>
      </c>
      <c r="B78" s="13" t="s">
        <v>327</v>
      </c>
      <c r="C78" s="73" t="s">
        <v>526</v>
      </c>
      <c r="D78" s="74" t="s">
        <v>496</v>
      </c>
      <c r="E78" s="122">
        <f>SUMIF(huong_dan_ky_II_2017_2018!$B$12:$B$268,'Tong hop'!B78,huong_dan_ky_II_2017_2018!$K$12:$K$268)</f>
        <v>1</v>
      </c>
      <c r="F78" s="13">
        <f>SUMIF(huong_dan_ky_II_2017_2018!$B$12:$B$268,'Tong hop'!B78,huong_dan_ky_II_2017_2018!$L$12:$L$268)</f>
        <v>20</v>
      </c>
      <c r="G78" s="123">
        <f>SUMIF(huong_dan_ky_II_2017_2018!$B$12:$B$268,'Tong hop'!B78,huong_dan_ky_II_2017_2018!$N$12:$N$268)</f>
        <v>1000000</v>
      </c>
      <c r="H78" s="123">
        <f>SUMIF(huong_dan_ky_II_2017_2018!$B$12:$B$268,'Tong hop'!B78,huong_dan_ky_II_2017_2018!$P$12:$P$268)</f>
        <v>0</v>
      </c>
      <c r="I78" s="123">
        <f>SUMIF(huong_dan_ky_II_2017_2018!$B$12:$B$268,'Tong hop'!B78,huong_dan_ky_II_2017_2018!$Q$12:$Q$268)</f>
        <v>1000000</v>
      </c>
      <c r="J78" s="123">
        <f>SUMIF(huong_dan_ky_II_2017_2018!$B$12:$B$268,'Tong hop'!B78,huong_dan_ky_II_2017_2018!$R$12:$R$268)</f>
        <v>0</v>
      </c>
      <c r="K78" s="123">
        <f>SUMIF(huong_dan_ky_II_2017_2018!$B$12:$B$268,'Tong hop'!B78,huong_dan_ky_II_2017_2018!$S$12:$S$268)</f>
        <v>0</v>
      </c>
      <c r="L78" s="123">
        <f>SUMIF(huong_dan_ky_II_2017_2018!$B$12:$B$268,'Tong hop'!B78,huong_dan_ky_II_2017_2018!$R$12:$R$268)</f>
        <v>0</v>
      </c>
      <c r="M78" s="123">
        <f>SUMIF(huong_dan_ky_II_2017_2018!$B$12:$B$268,'Tong hop'!B78,huong_dan_ky_II_2017_2018!$S$12:$S$268)</f>
        <v>0</v>
      </c>
      <c r="N78" s="14"/>
    </row>
    <row r="79" spans="1:14" ht="19.5" customHeight="1">
      <c r="A79" s="13">
        <f t="shared" si="1"/>
        <v>70</v>
      </c>
      <c r="B79" s="13" t="s">
        <v>328</v>
      </c>
      <c r="C79" s="73" t="s">
        <v>519</v>
      </c>
      <c r="D79" s="74" t="s">
        <v>606</v>
      </c>
      <c r="E79" s="122">
        <f>SUMIF(huong_dan_ky_II_2017_2018!$B$12:$B$268,'Tong hop'!B79,huong_dan_ky_II_2017_2018!$K$12:$K$268)</f>
        <v>3</v>
      </c>
      <c r="F79" s="13">
        <f>SUMIF(huong_dan_ky_II_2017_2018!$B$12:$B$268,'Tong hop'!B79,huong_dan_ky_II_2017_2018!$L$12:$L$268)</f>
        <v>60</v>
      </c>
      <c r="G79" s="123">
        <f>SUMIF(huong_dan_ky_II_2017_2018!$B$12:$B$268,'Tong hop'!B79,huong_dan_ky_II_2017_2018!$N$12:$N$268)</f>
        <v>3150000</v>
      </c>
      <c r="H79" s="123">
        <f>SUMIF(huong_dan_ky_II_2017_2018!$B$12:$B$268,'Tong hop'!B79,huong_dan_ky_II_2017_2018!$P$12:$P$268)</f>
        <v>0</v>
      </c>
      <c r="I79" s="123">
        <f>SUMIF(huong_dan_ky_II_2017_2018!$B$12:$B$268,'Tong hop'!B79,huong_dan_ky_II_2017_2018!$Q$12:$Q$268)</f>
        <v>0</v>
      </c>
      <c r="J79" s="123">
        <f>SUMIF(huong_dan_ky_II_2017_2018!$B$12:$B$268,'Tong hop'!B79,huong_dan_ky_II_2017_2018!$R$12:$R$268)</f>
        <v>3150000</v>
      </c>
      <c r="K79" s="123">
        <f>SUMIF(huong_dan_ky_II_2017_2018!$B$12:$B$268,'Tong hop'!B79,huong_dan_ky_II_2017_2018!$S$12:$S$268)</f>
        <v>0</v>
      </c>
      <c r="L79" s="123">
        <f>SUMIF(huong_dan_ky_II_2017_2018!$B$12:$B$268,'Tong hop'!B79,huong_dan_ky_II_2017_2018!$R$12:$R$268)</f>
        <v>3150000</v>
      </c>
      <c r="M79" s="123">
        <f>SUMIF(huong_dan_ky_II_2017_2018!$B$12:$B$268,'Tong hop'!B79,huong_dan_ky_II_2017_2018!$S$12:$S$268)</f>
        <v>0</v>
      </c>
      <c r="N79" s="14"/>
    </row>
    <row r="80" spans="1:14" ht="19.5" customHeight="1">
      <c r="A80" s="13">
        <f t="shared" si="1"/>
        <v>71</v>
      </c>
      <c r="B80" s="13" t="s">
        <v>663</v>
      </c>
      <c r="C80" s="73" t="s">
        <v>398</v>
      </c>
      <c r="D80" s="74" t="s">
        <v>590</v>
      </c>
      <c r="E80" s="122">
        <f>SUMIF(huong_dan_ky_II_2017_2018!$B$12:$B$268,'Tong hop'!B80,huong_dan_ky_II_2017_2018!$K$12:$K$268)</f>
        <v>3</v>
      </c>
      <c r="F80" s="13">
        <f>SUMIF(huong_dan_ky_II_2017_2018!$B$12:$B$268,'Tong hop'!B80,huong_dan_ky_II_2017_2018!$L$12:$L$268)</f>
        <v>60</v>
      </c>
      <c r="G80" s="123">
        <f>SUMIF(huong_dan_ky_II_2017_2018!$B$12:$B$268,'Tong hop'!B80,huong_dan_ky_II_2017_2018!$N$12:$N$268)</f>
        <v>3150000</v>
      </c>
      <c r="H80" s="123">
        <f>SUMIF(huong_dan_ky_II_2017_2018!$B$12:$B$268,'Tong hop'!B80,huong_dan_ky_II_2017_2018!$P$12:$P$268)</f>
        <v>0</v>
      </c>
      <c r="I80" s="123">
        <f>SUMIF(huong_dan_ky_II_2017_2018!$B$12:$B$268,'Tong hop'!B80,huong_dan_ky_II_2017_2018!$Q$12:$Q$268)</f>
        <v>0</v>
      </c>
      <c r="J80" s="123">
        <f>SUMIF(huong_dan_ky_II_2017_2018!$B$12:$B$268,'Tong hop'!B80,huong_dan_ky_II_2017_2018!$R$12:$R$268)</f>
        <v>3150000</v>
      </c>
      <c r="K80" s="123">
        <f>SUMIF(huong_dan_ky_II_2017_2018!$B$12:$B$268,'Tong hop'!B80,huong_dan_ky_II_2017_2018!$S$12:$S$268)</f>
        <v>0</v>
      </c>
      <c r="L80" s="123">
        <f>SUMIF(huong_dan_ky_II_2017_2018!$B$12:$B$268,'Tong hop'!B80,huong_dan_ky_II_2017_2018!$R$12:$R$268)</f>
        <v>3150000</v>
      </c>
      <c r="M80" s="123">
        <f>SUMIF(huong_dan_ky_II_2017_2018!$B$12:$B$268,'Tong hop'!B80,huong_dan_ky_II_2017_2018!$S$12:$S$268)</f>
        <v>0</v>
      </c>
      <c r="N80" s="14"/>
    </row>
    <row r="81" spans="1:14" ht="19.5" customHeight="1">
      <c r="A81" s="13">
        <f t="shared" si="1"/>
        <v>72</v>
      </c>
      <c r="B81" s="13" t="s">
        <v>907</v>
      </c>
      <c r="C81" s="73" t="s">
        <v>263</v>
      </c>
      <c r="D81" s="74" t="s">
        <v>589</v>
      </c>
      <c r="E81" s="122">
        <f>SUMIF(huong_dan_ky_II_2017_2018!$B$12:$B$268,'Tong hop'!B81,huong_dan_ky_II_2017_2018!$K$12:$K$268)</f>
        <v>4</v>
      </c>
      <c r="F81" s="13">
        <f>SUMIF(huong_dan_ky_II_2017_2018!$B$12:$B$268,'Tong hop'!B81,huong_dan_ky_II_2017_2018!$L$12:$L$268)</f>
        <v>80</v>
      </c>
      <c r="G81" s="123">
        <f>SUMIF(huong_dan_ky_II_2017_2018!$B$12:$B$268,'Tong hop'!B81,huong_dan_ky_II_2017_2018!$N$12:$N$268)</f>
        <v>4200000</v>
      </c>
      <c r="H81" s="123">
        <f>SUMIF(huong_dan_ky_II_2017_2018!$B$12:$B$268,'Tong hop'!B81,huong_dan_ky_II_2017_2018!$P$12:$P$268)</f>
        <v>0</v>
      </c>
      <c r="I81" s="123">
        <f>SUMIF(huong_dan_ky_II_2017_2018!$B$12:$B$268,'Tong hop'!B81,huong_dan_ky_II_2017_2018!$Q$12:$Q$268)</f>
        <v>0</v>
      </c>
      <c r="J81" s="123">
        <f>SUMIF(huong_dan_ky_II_2017_2018!$B$12:$B$268,'Tong hop'!B81,huong_dan_ky_II_2017_2018!$R$12:$R$268)</f>
        <v>4200000</v>
      </c>
      <c r="K81" s="123">
        <f>SUMIF(huong_dan_ky_II_2017_2018!$B$12:$B$268,'Tong hop'!B81,huong_dan_ky_II_2017_2018!$S$12:$S$268)</f>
        <v>0</v>
      </c>
      <c r="L81" s="123">
        <f>SUMIF(huong_dan_ky_II_2017_2018!$B$12:$B$268,'Tong hop'!B81,huong_dan_ky_II_2017_2018!$R$12:$R$268)</f>
        <v>4200000</v>
      </c>
      <c r="M81" s="123">
        <f>SUMIF(huong_dan_ky_II_2017_2018!$B$12:$B$268,'Tong hop'!B81,huong_dan_ky_II_2017_2018!$S$12:$S$268)</f>
        <v>0</v>
      </c>
      <c r="N81" s="14"/>
    </row>
    <row r="82" spans="1:14" ht="19.5" customHeight="1">
      <c r="A82" s="13">
        <f t="shared" si="1"/>
        <v>73</v>
      </c>
      <c r="B82" s="13" t="s">
        <v>908</v>
      </c>
      <c r="C82" s="73" t="s">
        <v>534</v>
      </c>
      <c r="D82" s="74" t="s">
        <v>262</v>
      </c>
      <c r="E82" s="122">
        <f>SUMIF(huong_dan_ky_II_2017_2018!$B$12:$B$268,'Tong hop'!B82,huong_dan_ky_II_2017_2018!$K$12:$K$268)</f>
        <v>9</v>
      </c>
      <c r="F82" s="13">
        <f>SUMIF(huong_dan_ky_II_2017_2018!$B$12:$B$268,'Tong hop'!B82,huong_dan_ky_II_2017_2018!$L$12:$L$268)</f>
        <v>54</v>
      </c>
      <c r="G82" s="123">
        <f>SUMIF(huong_dan_ky_II_2017_2018!$B$12:$B$268,'Tong hop'!B82,huong_dan_ky_II_2017_2018!$N$12:$N$268)</f>
        <v>3600000</v>
      </c>
      <c r="H82" s="123">
        <f>SUMIF(huong_dan_ky_II_2017_2018!$B$12:$B$268,'Tong hop'!B82,huong_dan_ky_II_2017_2018!$P$12:$P$268)</f>
        <v>0</v>
      </c>
      <c r="I82" s="123">
        <f>SUMIF(huong_dan_ky_II_2017_2018!$B$12:$B$268,'Tong hop'!B82,huong_dan_ky_II_2017_2018!$Q$12:$Q$268)</f>
        <v>0</v>
      </c>
      <c r="J82" s="123">
        <f>SUMIF(huong_dan_ky_II_2017_2018!$B$12:$B$268,'Tong hop'!B82,huong_dan_ky_II_2017_2018!$R$12:$R$268)</f>
        <v>3600000</v>
      </c>
      <c r="K82" s="123">
        <f>SUMIF(huong_dan_ky_II_2017_2018!$B$12:$B$268,'Tong hop'!B82,huong_dan_ky_II_2017_2018!$S$12:$S$268)</f>
        <v>0</v>
      </c>
      <c r="L82" s="123">
        <f>SUMIF(huong_dan_ky_II_2017_2018!$B$12:$B$268,'Tong hop'!B82,huong_dan_ky_II_2017_2018!$R$12:$R$268)</f>
        <v>3600000</v>
      </c>
      <c r="M82" s="123">
        <f>SUMIF(huong_dan_ky_II_2017_2018!$B$12:$B$268,'Tong hop'!B82,huong_dan_ky_II_2017_2018!$S$12:$S$268)</f>
        <v>0</v>
      </c>
      <c r="N82" s="14"/>
    </row>
    <row r="83" spans="1:14" ht="19.5" customHeight="1">
      <c r="A83" s="13">
        <f t="shared" si="1"/>
        <v>74</v>
      </c>
      <c r="B83" s="13" t="s">
        <v>329</v>
      </c>
      <c r="C83" s="73" t="s">
        <v>739</v>
      </c>
      <c r="D83" s="74" t="s">
        <v>266</v>
      </c>
      <c r="E83" s="122">
        <f>SUMIF(huong_dan_ky_II_2017_2018!$B$12:$B$268,'Tong hop'!B83,huong_dan_ky_II_2017_2018!$K$12:$K$268)</f>
        <v>1</v>
      </c>
      <c r="F83" s="13">
        <f>SUMIF(huong_dan_ky_II_2017_2018!$B$12:$B$268,'Tong hop'!B83,huong_dan_ky_II_2017_2018!$L$12:$L$268)</f>
        <v>14</v>
      </c>
      <c r="G83" s="123">
        <f>SUMIF(huong_dan_ky_II_2017_2018!$B$12:$B$268,'Tong hop'!B83,huong_dan_ky_II_2017_2018!$N$12:$N$268)</f>
        <v>650000</v>
      </c>
      <c r="H83" s="123">
        <f>SUMIF(huong_dan_ky_II_2017_2018!$B$12:$B$268,'Tong hop'!B83,huong_dan_ky_II_2017_2018!$P$12:$P$268)</f>
        <v>0</v>
      </c>
      <c r="I83" s="123">
        <f>SUMIF(huong_dan_ky_II_2017_2018!$B$12:$B$268,'Tong hop'!B83,huong_dan_ky_II_2017_2018!$Q$12:$Q$268)</f>
        <v>650000</v>
      </c>
      <c r="J83" s="123">
        <f>SUMIF(huong_dan_ky_II_2017_2018!$B$12:$B$268,'Tong hop'!B83,huong_dan_ky_II_2017_2018!$R$12:$R$268)</f>
        <v>0</v>
      </c>
      <c r="K83" s="123">
        <f>SUMIF(huong_dan_ky_II_2017_2018!$B$12:$B$268,'Tong hop'!B83,huong_dan_ky_II_2017_2018!$S$12:$S$268)</f>
        <v>650000</v>
      </c>
      <c r="L83" s="123">
        <f>SUMIF(huong_dan_ky_II_2017_2018!$B$12:$B$268,'Tong hop'!B83,huong_dan_ky_II_2017_2018!$R$12:$R$268)</f>
        <v>0</v>
      </c>
      <c r="M83" s="123">
        <f>SUMIF(huong_dan_ky_II_2017_2018!$B$12:$B$268,'Tong hop'!B83,huong_dan_ky_II_2017_2018!$S$12:$S$268)</f>
        <v>650000</v>
      </c>
      <c r="N83" s="14"/>
    </row>
    <row r="84" spans="1:14" ht="19.5" customHeight="1">
      <c r="A84" s="13">
        <f t="shared" si="1"/>
        <v>75</v>
      </c>
      <c r="B84" s="13" t="s">
        <v>330</v>
      </c>
      <c r="C84" s="73" t="s">
        <v>265</v>
      </c>
      <c r="D84" s="74" t="s">
        <v>266</v>
      </c>
      <c r="E84" s="122">
        <f>SUMIF(huong_dan_ky_II_2017_2018!$B$12:$B$268,'Tong hop'!B84,huong_dan_ky_II_2017_2018!$K$12:$K$268)</f>
        <v>3</v>
      </c>
      <c r="F84" s="13">
        <f>SUMIF(huong_dan_ky_II_2017_2018!$B$12:$B$268,'Tong hop'!B84,huong_dan_ky_II_2017_2018!$L$12:$L$268)</f>
        <v>34</v>
      </c>
      <c r="G84" s="123">
        <f>SUMIF(huong_dan_ky_II_2017_2018!$B$12:$B$268,'Tong hop'!B84,huong_dan_ky_II_2017_2018!$N$12:$N$268)</f>
        <v>1700000</v>
      </c>
      <c r="H84" s="123">
        <f>SUMIF(huong_dan_ky_II_2017_2018!$B$12:$B$268,'Tong hop'!B84,huong_dan_ky_II_2017_2018!$P$12:$P$268)</f>
        <v>200000</v>
      </c>
      <c r="I84" s="123">
        <f>SUMIF(huong_dan_ky_II_2017_2018!$B$12:$B$268,'Tong hop'!B84,huong_dan_ky_II_2017_2018!$Q$12:$Q$268)</f>
        <v>0</v>
      </c>
      <c r="J84" s="123">
        <f>SUMIF(huong_dan_ky_II_2017_2018!$B$12:$B$268,'Tong hop'!B84,huong_dan_ky_II_2017_2018!$R$12:$R$268)</f>
        <v>1500000</v>
      </c>
      <c r="K84" s="123">
        <f>SUMIF(huong_dan_ky_II_2017_2018!$B$12:$B$268,'Tong hop'!B84,huong_dan_ky_II_2017_2018!$S$12:$S$268)</f>
        <v>0</v>
      </c>
      <c r="L84" s="123">
        <f>SUMIF(huong_dan_ky_II_2017_2018!$B$12:$B$268,'Tong hop'!B84,huong_dan_ky_II_2017_2018!$R$12:$R$268)</f>
        <v>1500000</v>
      </c>
      <c r="M84" s="123">
        <f>SUMIF(huong_dan_ky_II_2017_2018!$B$12:$B$268,'Tong hop'!B84,huong_dan_ky_II_2017_2018!$S$12:$S$268)</f>
        <v>0</v>
      </c>
      <c r="N84" s="14"/>
    </row>
    <row r="85" spans="1:14" ht="19.5" customHeight="1">
      <c r="A85" s="13">
        <f t="shared" si="1"/>
        <v>76</v>
      </c>
      <c r="B85" s="13" t="s">
        <v>331</v>
      </c>
      <c r="C85" s="73" t="s">
        <v>504</v>
      </c>
      <c r="D85" s="74" t="s">
        <v>501</v>
      </c>
      <c r="E85" s="122">
        <f>SUMIF(huong_dan_ky_II_2017_2018!$B$12:$B$268,'Tong hop'!B85,huong_dan_ky_II_2017_2018!$K$12:$K$268)</f>
        <v>3</v>
      </c>
      <c r="F85" s="13">
        <f>SUMIF(huong_dan_ky_II_2017_2018!$B$12:$B$268,'Tong hop'!B85,huong_dan_ky_II_2017_2018!$L$12:$L$268)</f>
        <v>18</v>
      </c>
      <c r="G85" s="123">
        <f>SUMIF(huong_dan_ky_II_2017_2018!$B$12:$B$268,'Tong hop'!B85,huong_dan_ky_II_2017_2018!$N$12:$N$268)</f>
        <v>1200000</v>
      </c>
      <c r="H85" s="123">
        <f>SUMIF(huong_dan_ky_II_2017_2018!$B$12:$B$268,'Tong hop'!B85,huong_dan_ky_II_2017_2018!$P$12:$P$268)</f>
        <v>0</v>
      </c>
      <c r="I85" s="123">
        <f>SUMIF(huong_dan_ky_II_2017_2018!$B$12:$B$268,'Tong hop'!B85,huong_dan_ky_II_2017_2018!$Q$12:$Q$268)</f>
        <v>0</v>
      </c>
      <c r="J85" s="123">
        <f>SUMIF(huong_dan_ky_II_2017_2018!$B$12:$B$268,'Tong hop'!B85,huong_dan_ky_II_2017_2018!$R$12:$R$268)</f>
        <v>1200000</v>
      </c>
      <c r="K85" s="123">
        <f>SUMIF(huong_dan_ky_II_2017_2018!$B$12:$B$268,'Tong hop'!B85,huong_dan_ky_II_2017_2018!$S$12:$S$268)</f>
        <v>0</v>
      </c>
      <c r="L85" s="123">
        <f>SUMIF(huong_dan_ky_II_2017_2018!$B$12:$B$268,'Tong hop'!B85,huong_dan_ky_II_2017_2018!$R$12:$R$268)</f>
        <v>1200000</v>
      </c>
      <c r="M85" s="123">
        <f>SUMIF(huong_dan_ky_II_2017_2018!$B$12:$B$268,'Tong hop'!B85,huong_dan_ky_II_2017_2018!$S$12:$S$268)</f>
        <v>0</v>
      </c>
      <c r="N85" s="14"/>
    </row>
    <row r="86" spans="1:14" ht="19.5" customHeight="1">
      <c r="A86" s="13">
        <f t="shared" si="1"/>
        <v>77</v>
      </c>
      <c r="B86" s="13" t="s">
        <v>332</v>
      </c>
      <c r="C86" s="73" t="s">
        <v>394</v>
      </c>
      <c r="D86" s="74" t="s">
        <v>395</v>
      </c>
      <c r="E86" s="122">
        <f>SUMIF(huong_dan_ky_II_2017_2018!$B$12:$B$268,'Tong hop'!B86,huong_dan_ky_II_2017_2018!$K$12:$K$268)</f>
        <v>3</v>
      </c>
      <c r="F86" s="13">
        <f>SUMIF(huong_dan_ky_II_2017_2018!$B$12:$B$268,'Tong hop'!B86,huong_dan_ky_II_2017_2018!$L$12:$L$268)</f>
        <v>34</v>
      </c>
      <c r="G86" s="123">
        <f>SUMIF(huong_dan_ky_II_2017_2018!$B$12:$B$268,'Tong hop'!B86,huong_dan_ky_II_2017_2018!$N$12:$N$268)</f>
        <v>1700000</v>
      </c>
      <c r="H86" s="123">
        <f>SUMIF(huong_dan_ky_II_2017_2018!$B$12:$B$268,'Tong hop'!B86,huong_dan_ky_II_2017_2018!$P$12:$P$268)</f>
        <v>0</v>
      </c>
      <c r="I86" s="123">
        <f>SUMIF(huong_dan_ky_II_2017_2018!$B$12:$B$268,'Tong hop'!B86,huong_dan_ky_II_2017_2018!$Q$12:$Q$268)</f>
        <v>0</v>
      </c>
      <c r="J86" s="123">
        <f>SUMIF(huong_dan_ky_II_2017_2018!$B$12:$B$268,'Tong hop'!B86,huong_dan_ky_II_2017_2018!$R$12:$R$268)</f>
        <v>1700000</v>
      </c>
      <c r="K86" s="123">
        <f>SUMIF(huong_dan_ky_II_2017_2018!$B$12:$B$268,'Tong hop'!B86,huong_dan_ky_II_2017_2018!$S$12:$S$268)</f>
        <v>0</v>
      </c>
      <c r="L86" s="123">
        <f>SUMIF(huong_dan_ky_II_2017_2018!$B$12:$B$268,'Tong hop'!B86,huong_dan_ky_II_2017_2018!$R$12:$R$268)</f>
        <v>1700000</v>
      </c>
      <c r="M86" s="123">
        <f>SUMIF(huong_dan_ky_II_2017_2018!$B$12:$B$268,'Tong hop'!B86,huong_dan_ky_II_2017_2018!$S$12:$S$268)</f>
        <v>0</v>
      </c>
      <c r="N86" s="14"/>
    </row>
    <row r="87" spans="1:14" ht="19.5" customHeight="1">
      <c r="A87" s="13">
        <f t="shared" si="1"/>
        <v>78</v>
      </c>
      <c r="B87" s="13" t="s">
        <v>333</v>
      </c>
      <c r="C87" s="73" t="s">
        <v>264</v>
      </c>
      <c r="D87" s="74" t="s">
        <v>503</v>
      </c>
      <c r="E87" s="122">
        <f>SUMIF(huong_dan_ky_II_2017_2018!$B$12:$B$268,'Tong hop'!B87,huong_dan_ky_II_2017_2018!$K$12:$K$268)</f>
        <v>2</v>
      </c>
      <c r="F87" s="13">
        <f>SUMIF(huong_dan_ky_II_2017_2018!$B$12:$B$268,'Tong hop'!B87,huong_dan_ky_II_2017_2018!$L$12:$L$268)</f>
        <v>12</v>
      </c>
      <c r="G87" s="123">
        <f>SUMIF(huong_dan_ky_II_2017_2018!$B$12:$B$268,'Tong hop'!B87,huong_dan_ky_II_2017_2018!$N$12:$N$268)</f>
        <v>800000</v>
      </c>
      <c r="H87" s="123">
        <f>SUMIF(huong_dan_ky_II_2017_2018!$B$12:$B$268,'Tong hop'!B87,huong_dan_ky_II_2017_2018!$P$12:$P$268)</f>
        <v>0</v>
      </c>
      <c r="I87" s="123">
        <f>SUMIF(huong_dan_ky_II_2017_2018!$B$12:$B$268,'Tong hop'!B87,huong_dan_ky_II_2017_2018!$Q$12:$Q$268)</f>
        <v>0</v>
      </c>
      <c r="J87" s="123">
        <f>SUMIF(huong_dan_ky_II_2017_2018!$B$12:$B$268,'Tong hop'!B87,huong_dan_ky_II_2017_2018!$R$12:$R$268)</f>
        <v>800000</v>
      </c>
      <c r="K87" s="123">
        <f>SUMIF(huong_dan_ky_II_2017_2018!$B$12:$B$268,'Tong hop'!B87,huong_dan_ky_II_2017_2018!$S$12:$S$268)</f>
        <v>0</v>
      </c>
      <c r="L87" s="123">
        <f>SUMIF(huong_dan_ky_II_2017_2018!$B$12:$B$268,'Tong hop'!B87,huong_dan_ky_II_2017_2018!$R$12:$R$268)</f>
        <v>800000</v>
      </c>
      <c r="M87" s="123">
        <f>SUMIF(huong_dan_ky_II_2017_2018!$B$12:$B$268,'Tong hop'!B87,huong_dan_ky_II_2017_2018!$S$12:$S$268)</f>
        <v>0</v>
      </c>
      <c r="N87" s="14"/>
    </row>
    <row r="88" spans="1:14" ht="19.5" customHeight="1">
      <c r="A88" s="13">
        <f t="shared" si="1"/>
        <v>79</v>
      </c>
      <c r="B88" s="13" t="s">
        <v>334</v>
      </c>
      <c r="C88" s="73" t="s">
        <v>533</v>
      </c>
      <c r="D88" s="74" t="s">
        <v>397</v>
      </c>
      <c r="E88" s="122">
        <f>SUMIF(huong_dan_ky_II_2017_2018!$B$12:$B$268,'Tong hop'!B88,huong_dan_ky_II_2017_2018!$K$12:$K$268)</f>
        <v>4</v>
      </c>
      <c r="F88" s="13">
        <f>SUMIF(huong_dan_ky_II_2017_2018!$B$12:$B$268,'Tong hop'!B88,huong_dan_ky_II_2017_2018!$L$12:$L$268)</f>
        <v>24</v>
      </c>
      <c r="G88" s="123">
        <f>SUMIF(huong_dan_ky_II_2017_2018!$B$12:$B$268,'Tong hop'!B88,huong_dan_ky_II_2017_2018!$N$12:$N$268)</f>
        <v>1600000</v>
      </c>
      <c r="H88" s="123">
        <f>SUMIF(huong_dan_ky_II_2017_2018!$B$12:$B$268,'Tong hop'!B88,huong_dan_ky_II_2017_2018!$P$12:$P$268)</f>
        <v>0</v>
      </c>
      <c r="I88" s="123">
        <f>SUMIF(huong_dan_ky_II_2017_2018!$B$12:$B$268,'Tong hop'!B88,huong_dan_ky_II_2017_2018!$Q$12:$Q$268)</f>
        <v>0</v>
      </c>
      <c r="J88" s="123">
        <f>SUMIF(huong_dan_ky_II_2017_2018!$B$12:$B$268,'Tong hop'!B88,huong_dan_ky_II_2017_2018!$R$12:$R$268)</f>
        <v>1600000</v>
      </c>
      <c r="K88" s="123">
        <f>SUMIF(huong_dan_ky_II_2017_2018!$B$12:$B$268,'Tong hop'!B88,huong_dan_ky_II_2017_2018!$S$12:$S$268)</f>
        <v>0</v>
      </c>
      <c r="L88" s="123">
        <f>SUMIF(huong_dan_ky_II_2017_2018!$B$12:$B$268,'Tong hop'!B88,huong_dan_ky_II_2017_2018!$R$12:$R$268)</f>
        <v>1600000</v>
      </c>
      <c r="M88" s="123">
        <f>SUMIF(huong_dan_ky_II_2017_2018!$B$12:$B$268,'Tong hop'!B88,huong_dan_ky_II_2017_2018!$S$12:$S$268)</f>
        <v>0</v>
      </c>
      <c r="N88" s="14"/>
    </row>
    <row r="89" spans="1:14" ht="19.5" customHeight="1">
      <c r="A89" s="13">
        <f t="shared" si="1"/>
        <v>80</v>
      </c>
      <c r="B89" s="13" t="s">
        <v>909</v>
      </c>
      <c r="C89" s="73" t="s">
        <v>969</v>
      </c>
      <c r="D89" s="74" t="s">
        <v>503</v>
      </c>
      <c r="E89" s="122">
        <f>SUMIF(huong_dan_ky_II_2017_2018!$B$12:$B$268,'Tong hop'!B89,huong_dan_ky_II_2017_2018!$K$12:$K$268)</f>
        <v>2</v>
      </c>
      <c r="F89" s="13">
        <f>SUMIF(huong_dan_ky_II_2017_2018!$B$12:$B$268,'Tong hop'!B89,huong_dan_ky_II_2017_2018!$L$12:$L$268)</f>
        <v>12</v>
      </c>
      <c r="G89" s="123">
        <f>SUMIF(huong_dan_ky_II_2017_2018!$B$12:$B$268,'Tong hop'!B89,huong_dan_ky_II_2017_2018!$N$12:$N$268)</f>
        <v>800000</v>
      </c>
      <c r="H89" s="123">
        <f>SUMIF(huong_dan_ky_II_2017_2018!$B$12:$B$268,'Tong hop'!B89,huong_dan_ky_II_2017_2018!$P$12:$P$268)</f>
        <v>0</v>
      </c>
      <c r="I89" s="123">
        <f>SUMIF(huong_dan_ky_II_2017_2018!$B$12:$B$268,'Tong hop'!B89,huong_dan_ky_II_2017_2018!$Q$12:$Q$268)</f>
        <v>0</v>
      </c>
      <c r="J89" s="123">
        <f>SUMIF(huong_dan_ky_II_2017_2018!$B$12:$B$268,'Tong hop'!B89,huong_dan_ky_II_2017_2018!$R$12:$R$268)</f>
        <v>800000</v>
      </c>
      <c r="K89" s="123">
        <f>SUMIF(huong_dan_ky_II_2017_2018!$B$12:$B$268,'Tong hop'!B89,huong_dan_ky_II_2017_2018!$S$12:$S$268)</f>
        <v>0</v>
      </c>
      <c r="L89" s="123">
        <f>SUMIF(huong_dan_ky_II_2017_2018!$B$12:$B$268,'Tong hop'!B89,huong_dan_ky_II_2017_2018!$R$12:$R$268)</f>
        <v>800000</v>
      </c>
      <c r="M89" s="123">
        <f>SUMIF(huong_dan_ky_II_2017_2018!$B$12:$B$268,'Tong hop'!B89,huong_dan_ky_II_2017_2018!$S$12:$S$268)</f>
        <v>0</v>
      </c>
      <c r="N89" s="14"/>
    </row>
    <row r="90" spans="1:14" ht="19.5" customHeight="1">
      <c r="A90" s="13">
        <f t="shared" si="1"/>
        <v>81</v>
      </c>
      <c r="B90" s="13" t="s">
        <v>910</v>
      </c>
      <c r="C90" s="73" t="s">
        <v>970</v>
      </c>
      <c r="D90" s="74" t="s">
        <v>589</v>
      </c>
      <c r="E90" s="122">
        <f>SUMIF(huong_dan_ky_II_2017_2018!$B$12:$B$268,'Tong hop'!B90,huong_dan_ky_II_2017_2018!$K$12:$K$268)</f>
        <v>6</v>
      </c>
      <c r="F90" s="13">
        <f>SUMIF(huong_dan_ky_II_2017_2018!$B$12:$B$268,'Tong hop'!B90,huong_dan_ky_II_2017_2018!$L$12:$L$268)</f>
        <v>36</v>
      </c>
      <c r="G90" s="123">
        <f>SUMIF(huong_dan_ky_II_2017_2018!$B$12:$B$268,'Tong hop'!B90,huong_dan_ky_II_2017_2018!$N$12:$N$268)</f>
        <v>2400000</v>
      </c>
      <c r="H90" s="123">
        <f>SUMIF(huong_dan_ky_II_2017_2018!$B$12:$B$268,'Tong hop'!B90,huong_dan_ky_II_2017_2018!$P$12:$P$268)</f>
        <v>0</v>
      </c>
      <c r="I90" s="123">
        <f>SUMIF(huong_dan_ky_II_2017_2018!$B$12:$B$268,'Tong hop'!B90,huong_dan_ky_II_2017_2018!$Q$12:$Q$268)</f>
        <v>0</v>
      </c>
      <c r="J90" s="123">
        <f>SUMIF(huong_dan_ky_II_2017_2018!$B$12:$B$268,'Tong hop'!B90,huong_dan_ky_II_2017_2018!$R$12:$R$268)</f>
        <v>2400000</v>
      </c>
      <c r="K90" s="123">
        <f>SUMIF(huong_dan_ky_II_2017_2018!$B$12:$B$268,'Tong hop'!B90,huong_dan_ky_II_2017_2018!$S$12:$S$268)</f>
        <v>0</v>
      </c>
      <c r="L90" s="123">
        <f>SUMIF(huong_dan_ky_II_2017_2018!$B$12:$B$268,'Tong hop'!B90,huong_dan_ky_II_2017_2018!$R$12:$R$268)</f>
        <v>2400000</v>
      </c>
      <c r="M90" s="123">
        <f>SUMIF(huong_dan_ky_II_2017_2018!$B$12:$B$268,'Tong hop'!B90,huong_dan_ky_II_2017_2018!$S$12:$S$268)</f>
        <v>0</v>
      </c>
      <c r="N90" s="14"/>
    </row>
    <row r="91" spans="1:14" ht="19.5" customHeight="1">
      <c r="A91" s="13">
        <f t="shared" si="1"/>
        <v>82</v>
      </c>
      <c r="B91" s="13" t="s">
        <v>911</v>
      </c>
      <c r="C91" s="73" t="s">
        <v>971</v>
      </c>
      <c r="D91" s="74" t="s">
        <v>500</v>
      </c>
      <c r="E91" s="122">
        <f>SUMIF(huong_dan_ky_II_2017_2018!$B$12:$B$268,'Tong hop'!B91,huong_dan_ky_II_2017_2018!$K$12:$K$268)</f>
        <v>10</v>
      </c>
      <c r="F91" s="13">
        <f>SUMIF(huong_dan_ky_II_2017_2018!$B$12:$B$268,'Tong hop'!B91,huong_dan_ky_II_2017_2018!$L$12:$L$268)</f>
        <v>100</v>
      </c>
      <c r="G91" s="123">
        <f>SUMIF(huong_dan_ky_II_2017_2018!$B$12:$B$268,'Tong hop'!B91,huong_dan_ky_II_2017_2018!$N$12:$N$268)</f>
        <v>5250000</v>
      </c>
      <c r="H91" s="123">
        <f>SUMIF(huong_dan_ky_II_2017_2018!$B$12:$B$268,'Tong hop'!B91,huong_dan_ky_II_2017_2018!$P$12:$P$268)</f>
        <v>0</v>
      </c>
      <c r="I91" s="123">
        <f>SUMIF(huong_dan_ky_II_2017_2018!$B$12:$B$268,'Tong hop'!B91,huong_dan_ky_II_2017_2018!$Q$12:$Q$268)</f>
        <v>0</v>
      </c>
      <c r="J91" s="123">
        <f>SUMIF(huong_dan_ky_II_2017_2018!$B$12:$B$268,'Tong hop'!B91,huong_dan_ky_II_2017_2018!$R$12:$R$268)</f>
        <v>5250000</v>
      </c>
      <c r="K91" s="123">
        <f>SUMIF(huong_dan_ky_II_2017_2018!$B$12:$B$268,'Tong hop'!B91,huong_dan_ky_II_2017_2018!$S$12:$S$268)</f>
        <v>0</v>
      </c>
      <c r="L91" s="123">
        <f>SUMIF(huong_dan_ky_II_2017_2018!$B$12:$B$268,'Tong hop'!B91,huong_dan_ky_II_2017_2018!$R$12:$R$268)</f>
        <v>5250000</v>
      </c>
      <c r="M91" s="123">
        <f>SUMIF(huong_dan_ky_II_2017_2018!$B$12:$B$268,'Tong hop'!B91,huong_dan_ky_II_2017_2018!$S$12:$S$268)</f>
        <v>0</v>
      </c>
      <c r="N91" s="14"/>
    </row>
    <row r="92" spans="1:14" ht="19.5" customHeight="1">
      <c r="A92" s="13">
        <f t="shared" si="1"/>
        <v>83</v>
      </c>
      <c r="B92" s="13" t="s">
        <v>664</v>
      </c>
      <c r="C92" s="73" t="s">
        <v>740</v>
      </c>
      <c r="D92" s="74" t="s">
        <v>609</v>
      </c>
      <c r="E92" s="122">
        <f>SUMIF(huong_dan_ky_II_2017_2018!$B$12:$B$268,'Tong hop'!B92,huong_dan_ky_II_2017_2018!$K$12:$K$268)</f>
        <v>1</v>
      </c>
      <c r="F92" s="13">
        <f>SUMIF(huong_dan_ky_II_2017_2018!$B$12:$B$268,'Tong hop'!B92,huong_dan_ky_II_2017_2018!$L$12:$L$268)</f>
        <v>12</v>
      </c>
      <c r="G92" s="123">
        <f>SUMIF(huong_dan_ky_II_2017_2018!$B$12:$B$268,'Tong hop'!B92,huong_dan_ky_II_2017_2018!$N$12:$N$268)</f>
        <v>600000</v>
      </c>
      <c r="H92" s="123">
        <f>SUMIF(huong_dan_ky_II_2017_2018!$B$12:$B$268,'Tong hop'!B92,huong_dan_ky_II_2017_2018!$P$12:$P$268)</f>
        <v>0</v>
      </c>
      <c r="I92" s="123">
        <f>SUMIF(huong_dan_ky_II_2017_2018!$B$12:$B$268,'Tong hop'!B92,huong_dan_ky_II_2017_2018!$Q$12:$Q$268)</f>
        <v>0</v>
      </c>
      <c r="J92" s="123">
        <f>SUMIF(huong_dan_ky_II_2017_2018!$B$12:$B$268,'Tong hop'!B92,huong_dan_ky_II_2017_2018!$R$12:$R$268)</f>
        <v>600000</v>
      </c>
      <c r="K92" s="123">
        <f>SUMIF(huong_dan_ky_II_2017_2018!$B$12:$B$268,'Tong hop'!B92,huong_dan_ky_II_2017_2018!$S$12:$S$268)</f>
        <v>0</v>
      </c>
      <c r="L92" s="123">
        <f>SUMIF(huong_dan_ky_II_2017_2018!$B$12:$B$268,'Tong hop'!B92,huong_dan_ky_II_2017_2018!$R$12:$R$268)</f>
        <v>600000</v>
      </c>
      <c r="M92" s="123">
        <f>SUMIF(huong_dan_ky_II_2017_2018!$B$12:$B$268,'Tong hop'!B92,huong_dan_ky_II_2017_2018!$S$12:$S$268)</f>
        <v>0</v>
      </c>
      <c r="N92" s="14"/>
    </row>
    <row r="93" spans="1:14" ht="19.5" customHeight="1">
      <c r="A93" s="13">
        <f t="shared" si="1"/>
        <v>84</v>
      </c>
      <c r="B93" s="13" t="s">
        <v>665</v>
      </c>
      <c r="C93" s="73" t="s">
        <v>268</v>
      </c>
      <c r="D93" s="74" t="s">
        <v>494</v>
      </c>
      <c r="E93" s="122">
        <f>SUMIF(huong_dan_ky_II_2017_2018!$B$12:$B$268,'Tong hop'!B93,huong_dan_ky_II_2017_2018!$K$12:$K$268)</f>
        <v>3</v>
      </c>
      <c r="F93" s="13">
        <f>SUMIF(huong_dan_ky_II_2017_2018!$B$12:$B$268,'Tong hop'!B93,huong_dan_ky_II_2017_2018!$L$12:$L$268)</f>
        <v>90</v>
      </c>
      <c r="G93" s="123">
        <f>SUMIF(huong_dan_ky_II_2017_2018!$B$12:$B$268,'Tong hop'!B93,huong_dan_ky_II_2017_2018!$N$12:$N$268)</f>
        <v>4500000</v>
      </c>
      <c r="H93" s="123">
        <f>SUMIF(huong_dan_ky_II_2017_2018!$B$12:$B$268,'Tong hop'!B93,huong_dan_ky_II_2017_2018!$P$12:$P$268)</f>
        <v>0</v>
      </c>
      <c r="I93" s="123">
        <f>SUMIF(huong_dan_ky_II_2017_2018!$B$12:$B$268,'Tong hop'!B93,huong_dan_ky_II_2017_2018!$Q$12:$Q$268)</f>
        <v>500000</v>
      </c>
      <c r="J93" s="123">
        <f>SUMIF(huong_dan_ky_II_2017_2018!$B$12:$B$268,'Tong hop'!B93,huong_dan_ky_II_2017_2018!$R$12:$R$268)</f>
        <v>4000000</v>
      </c>
      <c r="K93" s="123">
        <f>SUMIF(huong_dan_ky_II_2017_2018!$B$12:$B$268,'Tong hop'!B93,huong_dan_ky_II_2017_2018!$S$12:$S$268)</f>
        <v>500000</v>
      </c>
      <c r="L93" s="123">
        <f>SUMIF(huong_dan_ky_II_2017_2018!$B$12:$B$268,'Tong hop'!B93,huong_dan_ky_II_2017_2018!$R$12:$R$268)</f>
        <v>4000000</v>
      </c>
      <c r="M93" s="123">
        <f>SUMIF(huong_dan_ky_II_2017_2018!$B$12:$B$268,'Tong hop'!B93,huong_dan_ky_II_2017_2018!$S$12:$S$268)</f>
        <v>500000</v>
      </c>
      <c r="N93" s="13"/>
    </row>
    <row r="94" spans="1:14" ht="19.5" customHeight="1">
      <c r="A94" s="13">
        <f t="shared" si="1"/>
        <v>85</v>
      </c>
      <c r="B94" s="13" t="s">
        <v>666</v>
      </c>
      <c r="C94" s="73" t="s">
        <v>737</v>
      </c>
      <c r="D94" s="74" t="s">
        <v>738</v>
      </c>
      <c r="E94" s="122">
        <f>SUMIF(huong_dan_ky_II_2017_2018!$B$12:$B$268,'Tong hop'!B94,huong_dan_ky_II_2017_2018!$K$12:$K$268)</f>
        <v>4</v>
      </c>
      <c r="F94" s="13">
        <f>SUMIF(huong_dan_ky_II_2017_2018!$B$12:$B$268,'Tong hop'!B94,huong_dan_ky_II_2017_2018!$L$12:$L$268)</f>
        <v>24</v>
      </c>
      <c r="G94" s="123">
        <f>SUMIF(huong_dan_ky_II_2017_2018!$B$12:$B$268,'Tong hop'!B94,huong_dan_ky_II_2017_2018!$N$12:$N$268)</f>
        <v>1600000</v>
      </c>
      <c r="H94" s="123">
        <f>SUMIF(huong_dan_ky_II_2017_2018!$B$12:$B$268,'Tong hop'!B94,huong_dan_ky_II_2017_2018!$P$12:$P$268)</f>
        <v>0</v>
      </c>
      <c r="I94" s="123">
        <f>SUMIF(huong_dan_ky_II_2017_2018!$B$12:$B$268,'Tong hop'!B94,huong_dan_ky_II_2017_2018!$Q$12:$Q$268)</f>
        <v>0</v>
      </c>
      <c r="J94" s="123">
        <f>SUMIF(huong_dan_ky_II_2017_2018!$B$12:$B$268,'Tong hop'!B94,huong_dan_ky_II_2017_2018!$R$12:$R$268)</f>
        <v>1600000</v>
      </c>
      <c r="K94" s="123">
        <f>SUMIF(huong_dan_ky_II_2017_2018!$B$12:$B$268,'Tong hop'!B94,huong_dan_ky_II_2017_2018!$S$12:$S$268)</f>
        <v>0</v>
      </c>
      <c r="L94" s="123">
        <f>SUMIF(huong_dan_ky_II_2017_2018!$B$12:$B$268,'Tong hop'!B94,huong_dan_ky_II_2017_2018!$R$12:$R$268)</f>
        <v>1600000</v>
      </c>
      <c r="M94" s="123">
        <f>SUMIF(huong_dan_ky_II_2017_2018!$B$12:$B$268,'Tong hop'!B94,huong_dan_ky_II_2017_2018!$S$12:$S$268)</f>
        <v>0</v>
      </c>
      <c r="N94" s="14"/>
    </row>
    <row r="95" spans="1:14" ht="19.5" customHeight="1">
      <c r="A95" s="13">
        <f t="shared" si="1"/>
        <v>86</v>
      </c>
      <c r="B95" s="13" t="s">
        <v>667</v>
      </c>
      <c r="C95" s="73" t="s">
        <v>515</v>
      </c>
      <c r="D95" s="74" t="s">
        <v>502</v>
      </c>
      <c r="E95" s="122">
        <f>SUMIF(huong_dan_ky_II_2017_2018!$B$12:$B$268,'Tong hop'!B95,huong_dan_ky_II_2017_2018!$K$12:$K$268)</f>
        <v>1</v>
      </c>
      <c r="F95" s="13">
        <f>SUMIF(huong_dan_ky_II_2017_2018!$B$12:$B$268,'Tong hop'!B95,huong_dan_ky_II_2017_2018!$L$12:$L$268)</f>
        <v>6</v>
      </c>
      <c r="G95" s="123">
        <f>SUMIF(huong_dan_ky_II_2017_2018!$B$12:$B$268,'Tong hop'!B95,huong_dan_ky_II_2017_2018!$N$12:$N$268)</f>
        <v>400000</v>
      </c>
      <c r="H95" s="123">
        <f>SUMIF(huong_dan_ky_II_2017_2018!$B$12:$B$268,'Tong hop'!B95,huong_dan_ky_II_2017_2018!$P$12:$P$268)</f>
        <v>0</v>
      </c>
      <c r="I95" s="123">
        <f>SUMIF(huong_dan_ky_II_2017_2018!$B$12:$B$268,'Tong hop'!B95,huong_dan_ky_II_2017_2018!$Q$12:$Q$268)</f>
        <v>0</v>
      </c>
      <c r="J95" s="123">
        <f>SUMIF(huong_dan_ky_II_2017_2018!$B$12:$B$268,'Tong hop'!B95,huong_dan_ky_II_2017_2018!$R$12:$R$268)</f>
        <v>400000</v>
      </c>
      <c r="K95" s="123">
        <f>SUMIF(huong_dan_ky_II_2017_2018!$B$12:$B$268,'Tong hop'!B95,huong_dan_ky_II_2017_2018!$S$12:$S$268)</f>
        <v>0</v>
      </c>
      <c r="L95" s="123">
        <f>SUMIF(huong_dan_ky_II_2017_2018!$B$12:$B$268,'Tong hop'!B95,huong_dan_ky_II_2017_2018!$R$12:$R$268)</f>
        <v>400000</v>
      </c>
      <c r="M95" s="123">
        <f>SUMIF(huong_dan_ky_II_2017_2018!$B$12:$B$268,'Tong hop'!B95,huong_dan_ky_II_2017_2018!$S$12:$S$268)</f>
        <v>0</v>
      </c>
      <c r="N95" s="14"/>
    </row>
    <row r="96" spans="1:14" ht="19.5" customHeight="1">
      <c r="A96" s="13">
        <f t="shared" si="1"/>
        <v>87</v>
      </c>
      <c r="B96" s="13" t="s">
        <v>668</v>
      </c>
      <c r="C96" s="73" t="s">
        <v>741</v>
      </c>
      <c r="D96" s="74" t="s">
        <v>500</v>
      </c>
      <c r="E96" s="122">
        <f>SUMIF(huong_dan_ky_II_2017_2018!$B$12:$B$268,'Tong hop'!B96,huong_dan_ky_II_2017_2018!$K$12:$K$268)</f>
        <v>1</v>
      </c>
      <c r="F96" s="13">
        <f>SUMIF(huong_dan_ky_II_2017_2018!$B$12:$B$268,'Tong hop'!B96,huong_dan_ky_II_2017_2018!$L$12:$L$268)</f>
        <v>10</v>
      </c>
      <c r="G96" s="123">
        <f>SUMIF(huong_dan_ky_II_2017_2018!$B$12:$B$268,'Tong hop'!B96,huong_dan_ky_II_2017_2018!$N$12:$N$268)</f>
        <v>500000</v>
      </c>
      <c r="H96" s="123">
        <f>SUMIF(huong_dan_ky_II_2017_2018!$B$12:$B$268,'Tong hop'!B96,huong_dan_ky_II_2017_2018!$P$12:$P$268)</f>
        <v>0</v>
      </c>
      <c r="I96" s="123">
        <f>SUMIF(huong_dan_ky_II_2017_2018!$B$12:$B$268,'Tong hop'!B96,huong_dan_ky_II_2017_2018!$Q$12:$Q$268)</f>
        <v>500000</v>
      </c>
      <c r="J96" s="123">
        <f>SUMIF(huong_dan_ky_II_2017_2018!$B$12:$B$268,'Tong hop'!B96,huong_dan_ky_II_2017_2018!$R$12:$R$268)</f>
        <v>0</v>
      </c>
      <c r="K96" s="123">
        <f>SUMIF(huong_dan_ky_II_2017_2018!$B$12:$B$268,'Tong hop'!B96,huong_dan_ky_II_2017_2018!$S$12:$S$268)</f>
        <v>0</v>
      </c>
      <c r="L96" s="123">
        <f>SUMIF(huong_dan_ky_II_2017_2018!$B$12:$B$268,'Tong hop'!B96,huong_dan_ky_II_2017_2018!$R$12:$R$268)</f>
        <v>0</v>
      </c>
      <c r="M96" s="123">
        <f>SUMIF(huong_dan_ky_II_2017_2018!$B$12:$B$268,'Tong hop'!B96,huong_dan_ky_II_2017_2018!$S$12:$S$268)</f>
        <v>0</v>
      </c>
      <c r="N96" s="14"/>
    </row>
    <row r="97" spans="1:14" ht="19.5" customHeight="1">
      <c r="A97" s="13">
        <f t="shared" si="1"/>
        <v>88</v>
      </c>
      <c r="B97" s="13" t="s">
        <v>669</v>
      </c>
      <c r="C97" s="73" t="s">
        <v>742</v>
      </c>
      <c r="D97" s="74" t="s">
        <v>731</v>
      </c>
      <c r="E97" s="122">
        <f>SUMIF(huong_dan_ky_II_2017_2018!$B$12:$B$268,'Tong hop'!B97,huong_dan_ky_II_2017_2018!$K$12:$K$268)</f>
        <v>1</v>
      </c>
      <c r="F97" s="13">
        <f>SUMIF(huong_dan_ky_II_2017_2018!$B$12:$B$268,'Tong hop'!B97,huong_dan_ky_II_2017_2018!$L$12:$L$268)</f>
        <v>10</v>
      </c>
      <c r="G97" s="123">
        <f>SUMIF(huong_dan_ky_II_2017_2018!$B$12:$B$268,'Tong hop'!B97,huong_dan_ky_II_2017_2018!$N$12:$N$268)</f>
        <v>500000</v>
      </c>
      <c r="H97" s="123">
        <f>SUMIF(huong_dan_ky_II_2017_2018!$B$12:$B$268,'Tong hop'!B97,huong_dan_ky_II_2017_2018!$P$12:$P$268)</f>
        <v>0</v>
      </c>
      <c r="I97" s="123">
        <f>SUMIF(huong_dan_ky_II_2017_2018!$B$12:$B$268,'Tong hop'!B97,huong_dan_ky_II_2017_2018!$Q$12:$Q$268)</f>
        <v>500000</v>
      </c>
      <c r="J97" s="123">
        <f>SUMIF(huong_dan_ky_II_2017_2018!$B$12:$B$268,'Tong hop'!B97,huong_dan_ky_II_2017_2018!$R$12:$R$268)</f>
        <v>0</v>
      </c>
      <c r="K97" s="123">
        <f>SUMIF(huong_dan_ky_II_2017_2018!$B$12:$B$268,'Tong hop'!B97,huong_dan_ky_II_2017_2018!$S$12:$S$268)</f>
        <v>0</v>
      </c>
      <c r="L97" s="123">
        <f>SUMIF(huong_dan_ky_II_2017_2018!$B$12:$B$268,'Tong hop'!B97,huong_dan_ky_II_2017_2018!$R$12:$R$268)</f>
        <v>0</v>
      </c>
      <c r="M97" s="123">
        <f>SUMIF(huong_dan_ky_II_2017_2018!$B$12:$B$268,'Tong hop'!B97,huong_dan_ky_II_2017_2018!$S$12:$S$268)</f>
        <v>0</v>
      </c>
      <c r="N97" s="14"/>
    </row>
    <row r="98" spans="1:14" ht="19.5" customHeight="1">
      <c r="A98" s="13">
        <f t="shared" si="1"/>
        <v>89</v>
      </c>
      <c r="B98" s="13" t="s">
        <v>670</v>
      </c>
      <c r="C98" s="73" t="s">
        <v>275</v>
      </c>
      <c r="D98" s="74" t="s">
        <v>735</v>
      </c>
      <c r="E98" s="122">
        <f>SUMIF(huong_dan_ky_II_2017_2018!$B$12:$B$268,'Tong hop'!B98,huong_dan_ky_II_2017_2018!$K$12:$K$268)</f>
        <v>1</v>
      </c>
      <c r="F98" s="13">
        <f>SUMIF(huong_dan_ky_II_2017_2018!$B$12:$B$268,'Tong hop'!B98,huong_dan_ky_II_2017_2018!$L$12:$L$268)</f>
        <v>10</v>
      </c>
      <c r="G98" s="123">
        <f>SUMIF(huong_dan_ky_II_2017_2018!$B$12:$B$268,'Tong hop'!B98,huong_dan_ky_II_2017_2018!$N$12:$N$268)</f>
        <v>500000</v>
      </c>
      <c r="H98" s="123">
        <f>SUMIF(huong_dan_ky_II_2017_2018!$B$12:$B$268,'Tong hop'!B98,huong_dan_ky_II_2017_2018!$P$12:$P$268)</f>
        <v>0</v>
      </c>
      <c r="I98" s="123">
        <f>SUMIF(huong_dan_ky_II_2017_2018!$B$12:$B$268,'Tong hop'!B98,huong_dan_ky_II_2017_2018!$Q$12:$Q$268)</f>
        <v>500000</v>
      </c>
      <c r="J98" s="123">
        <f>SUMIF(huong_dan_ky_II_2017_2018!$B$12:$B$268,'Tong hop'!B98,huong_dan_ky_II_2017_2018!$R$12:$R$268)</f>
        <v>0</v>
      </c>
      <c r="K98" s="123">
        <f>SUMIF(huong_dan_ky_II_2017_2018!$B$12:$B$268,'Tong hop'!B98,huong_dan_ky_II_2017_2018!$S$12:$S$268)</f>
        <v>0</v>
      </c>
      <c r="L98" s="123">
        <f>SUMIF(huong_dan_ky_II_2017_2018!$B$12:$B$268,'Tong hop'!B98,huong_dan_ky_II_2017_2018!$R$12:$R$268)</f>
        <v>0</v>
      </c>
      <c r="M98" s="123">
        <f>SUMIF(huong_dan_ky_II_2017_2018!$B$12:$B$268,'Tong hop'!B98,huong_dan_ky_II_2017_2018!$S$12:$S$268)</f>
        <v>0</v>
      </c>
      <c r="N98" s="14"/>
    </row>
    <row r="99" spans="1:14" ht="19.5" customHeight="1">
      <c r="A99" s="13">
        <f t="shared" si="1"/>
        <v>90</v>
      </c>
      <c r="B99" s="13" t="s">
        <v>671</v>
      </c>
      <c r="C99" s="73" t="s">
        <v>269</v>
      </c>
      <c r="D99" s="74" t="s">
        <v>612</v>
      </c>
      <c r="E99" s="122">
        <f>SUMIF(huong_dan_ky_II_2017_2018!$B$12:$B$268,'Tong hop'!B99,huong_dan_ky_II_2017_2018!$K$12:$K$268)</f>
        <v>1</v>
      </c>
      <c r="F99" s="13">
        <f>SUMIF(huong_dan_ky_II_2017_2018!$B$12:$B$268,'Tong hop'!B99,huong_dan_ky_II_2017_2018!$L$12:$L$268)</f>
        <v>10</v>
      </c>
      <c r="G99" s="123">
        <f>SUMIF(huong_dan_ky_II_2017_2018!$B$12:$B$268,'Tong hop'!B99,huong_dan_ky_II_2017_2018!$N$12:$N$268)</f>
        <v>500000</v>
      </c>
      <c r="H99" s="123">
        <f>SUMIF(huong_dan_ky_II_2017_2018!$B$12:$B$268,'Tong hop'!B99,huong_dan_ky_II_2017_2018!$P$12:$P$268)</f>
        <v>0</v>
      </c>
      <c r="I99" s="123">
        <f>SUMIF(huong_dan_ky_II_2017_2018!$B$12:$B$268,'Tong hop'!B99,huong_dan_ky_II_2017_2018!$Q$12:$Q$268)</f>
        <v>500000</v>
      </c>
      <c r="J99" s="123">
        <f>SUMIF(huong_dan_ky_II_2017_2018!$B$12:$B$268,'Tong hop'!B99,huong_dan_ky_II_2017_2018!$R$12:$R$268)</f>
        <v>0</v>
      </c>
      <c r="K99" s="123">
        <f>SUMIF(huong_dan_ky_II_2017_2018!$B$12:$B$268,'Tong hop'!B99,huong_dan_ky_II_2017_2018!$S$12:$S$268)</f>
        <v>0</v>
      </c>
      <c r="L99" s="123">
        <f>SUMIF(huong_dan_ky_II_2017_2018!$B$12:$B$268,'Tong hop'!B99,huong_dan_ky_II_2017_2018!$R$12:$R$268)</f>
        <v>0</v>
      </c>
      <c r="M99" s="123">
        <f>SUMIF(huong_dan_ky_II_2017_2018!$B$12:$B$268,'Tong hop'!B99,huong_dan_ky_II_2017_2018!$S$12:$S$268)</f>
        <v>0</v>
      </c>
      <c r="N99" s="14"/>
    </row>
    <row r="100" spans="1:14" ht="19.5" customHeight="1">
      <c r="A100" s="13">
        <f t="shared" si="1"/>
        <v>91</v>
      </c>
      <c r="B100" s="13" t="s">
        <v>912</v>
      </c>
      <c r="C100" s="73" t="s">
        <v>972</v>
      </c>
      <c r="D100" s="74" t="s">
        <v>973</v>
      </c>
      <c r="E100" s="122">
        <f>SUMIF(huong_dan_ky_II_2017_2018!$B$12:$B$268,'Tong hop'!B100,huong_dan_ky_II_2017_2018!$K$12:$K$268)</f>
        <v>3</v>
      </c>
      <c r="F100" s="13">
        <f>SUMIF(huong_dan_ky_II_2017_2018!$B$12:$B$268,'Tong hop'!B100,huong_dan_ky_II_2017_2018!$L$12:$L$268)</f>
        <v>80</v>
      </c>
      <c r="G100" s="123">
        <f>SUMIF(huong_dan_ky_II_2017_2018!$B$12:$B$268,'Tong hop'!B100,huong_dan_ky_II_2017_2018!$N$12:$N$268)</f>
        <v>4100000</v>
      </c>
      <c r="H100" s="123">
        <f>SUMIF(huong_dan_ky_II_2017_2018!$B$12:$B$268,'Tong hop'!B100,huong_dan_ky_II_2017_2018!$P$12:$P$268)</f>
        <v>0</v>
      </c>
      <c r="I100" s="123">
        <f>SUMIF(huong_dan_ky_II_2017_2018!$B$12:$B$268,'Tong hop'!B100,huong_dan_ky_II_2017_2018!$Q$12:$Q$268)</f>
        <v>0</v>
      </c>
      <c r="J100" s="123">
        <f>SUMIF(huong_dan_ky_II_2017_2018!$B$12:$B$268,'Tong hop'!B100,huong_dan_ky_II_2017_2018!$R$12:$R$268)</f>
        <v>4100000</v>
      </c>
      <c r="K100" s="123">
        <f>SUMIF(huong_dan_ky_II_2017_2018!$B$12:$B$268,'Tong hop'!B100,huong_dan_ky_II_2017_2018!$S$12:$S$268)</f>
        <v>0</v>
      </c>
      <c r="L100" s="123">
        <f>SUMIF(huong_dan_ky_II_2017_2018!$B$12:$B$268,'Tong hop'!B100,huong_dan_ky_II_2017_2018!$R$12:$R$268)</f>
        <v>4100000</v>
      </c>
      <c r="M100" s="123">
        <f>SUMIF(huong_dan_ky_II_2017_2018!$B$12:$B$268,'Tong hop'!B100,huong_dan_ky_II_2017_2018!$S$12:$S$268)</f>
        <v>0</v>
      </c>
      <c r="N100" s="14"/>
    </row>
    <row r="101" spans="1:14" ht="19.5" customHeight="1">
      <c r="A101" s="13">
        <f t="shared" si="1"/>
        <v>92</v>
      </c>
      <c r="B101" s="13" t="s">
        <v>913</v>
      </c>
      <c r="C101" s="73" t="s">
        <v>961</v>
      </c>
      <c r="D101" s="74" t="s">
        <v>974</v>
      </c>
      <c r="E101" s="122">
        <f>SUMIF(huong_dan_ky_II_2017_2018!$B$12:$B$268,'Tong hop'!B101,huong_dan_ky_II_2017_2018!$K$12:$K$268)</f>
        <v>2</v>
      </c>
      <c r="F101" s="13">
        <f>SUMIF(huong_dan_ky_II_2017_2018!$B$12:$B$268,'Tong hop'!B101,huong_dan_ky_II_2017_2018!$L$12:$L$268)</f>
        <v>40</v>
      </c>
      <c r="G101" s="123">
        <f>SUMIF(huong_dan_ky_II_2017_2018!$B$12:$B$268,'Tong hop'!B101,huong_dan_ky_II_2017_2018!$N$12:$N$268)</f>
        <v>2100000</v>
      </c>
      <c r="H101" s="123">
        <f>SUMIF(huong_dan_ky_II_2017_2018!$B$12:$B$268,'Tong hop'!B101,huong_dan_ky_II_2017_2018!$P$12:$P$268)</f>
        <v>0</v>
      </c>
      <c r="I101" s="123">
        <f>SUMIF(huong_dan_ky_II_2017_2018!$B$12:$B$268,'Tong hop'!B101,huong_dan_ky_II_2017_2018!$Q$12:$Q$268)</f>
        <v>0</v>
      </c>
      <c r="J101" s="123">
        <f>SUMIF(huong_dan_ky_II_2017_2018!$B$12:$B$268,'Tong hop'!B101,huong_dan_ky_II_2017_2018!$R$12:$R$268)</f>
        <v>2100000</v>
      </c>
      <c r="K101" s="123">
        <f>SUMIF(huong_dan_ky_II_2017_2018!$B$12:$B$268,'Tong hop'!B101,huong_dan_ky_II_2017_2018!$S$12:$S$268)</f>
        <v>0</v>
      </c>
      <c r="L101" s="123">
        <f>SUMIF(huong_dan_ky_II_2017_2018!$B$12:$B$268,'Tong hop'!B101,huong_dan_ky_II_2017_2018!$R$12:$R$268)</f>
        <v>2100000</v>
      </c>
      <c r="M101" s="123">
        <f>SUMIF(huong_dan_ky_II_2017_2018!$B$12:$B$268,'Tong hop'!B101,huong_dan_ky_II_2017_2018!$S$12:$S$268)</f>
        <v>0</v>
      </c>
      <c r="N101" s="14"/>
    </row>
    <row r="102" spans="1:14" ht="19.5" customHeight="1">
      <c r="A102" s="13">
        <f t="shared" si="1"/>
        <v>93</v>
      </c>
      <c r="B102" s="13" t="s">
        <v>672</v>
      </c>
      <c r="C102" s="73" t="s">
        <v>743</v>
      </c>
      <c r="D102" s="74" t="s">
        <v>587</v>
      </c>
      <c r="E102" s="122">
        <f>SUMIF(huong_dan_ky_II_2017_2018!$B$12:$B$268,'Tong hop'!B102,huong_dan_ky_II_2017_2018!$K$12:$K$268)</f>
        <v>1</v>
      </c>
      <c r="F102" s="13">
        <f>SUMIF(huong_dan_ky_II_2017_2018!$B$12:$B$268,'Tong hop'!B102,huong_dan_ky_II_2017_2018!$L$12:$L$268)</f>
        <v>40</v>
      </c>
      <c r="G102" s="123">
        <f>SUMIF(huong_dan_ky_II_2017_2018!$B$12:$B$268,'Tong hop'!B102,huong_dan_ky_II_2017_2018!$N$12:$N$268)</f>
        <v>2000000</v>
      </c>
      <c r="H102" s="123">
        <f>SUMIF(huong_dan_ky_II_2017_2018!$B$12:$B$268,'Tong hop'!B102,huong_dan_ky_II_2017_2018!$P$12:$P$268)</f>
        <v>0</v>
      </c>
      <c r="I102" s="123">
        <f>SUMIF(huong_dan_ky_II_2017_2018!$B$12:$B$268,'Tong hop'!B102,huong_dan_ky_II_2017_2018!$Q$12:$Q$268)</f>
        <v>0</v>
      </c>
      <c r="J102" s="123">
        <f>SUMIF(huong_dan_ky_II_2017_2018!$B$12:$B$268,'Tong hop'!B102,huong_dan_ky_II_2017_2018!$R$12:$R$268)</f>
        <v>2000000</v>
      </c>
      <c r="K102" s="123">
        <f>SUMIF(huong_dan_ky_II_2017_2018!$B$12:$B$268,'Tong hop'!B102,huong_dan_ky_II_2017_2018!$S$12:$S$268)</f>
        <v>0</v>
      </c>
      <c r="L102" s="123">
        <f>SUMIF(huong_dan_ky_II_2017_2018!$B$12:$B$268,'Tong hop'!B102,huong_dan_ky_II_2017_2018!$R$12:$R$268)</f>
        <v>2000000</v>
      </c>
      <c r="M102" s="123">
        <f>SUMIF(huong_dan_ky_II_2017_2018!$B$12:$B$268,'Tong hop'!B102,huong_dan_ky_II_2017_2018!$S$12:$S$268)</f>
        <v>0</v>
      </c>
      <c r="N102" s="14"/>
    </row>
    <row r="103" spans="1:14" ht="19.5" customHeight="1">
      <c r="A103" s="13">
        <f t="shared" si="1"/>
        <v>94</v>
      </c>
      <c r="B103" s="13" t="s">
        <v>914</v>
      </c>
      <c r="C103" s="73" t="s">
        <v>975</v>
      </c>
      <c r="D103" s="74" t="s">
        <v>976</v>
      </c>
      <c r="E103" s="122">
        <f>SUMIF(huong_dan_ky_II_2017_2018!$B$12:$B$268,'Tong hop'!B103,huong_dan_ky_II_2017_2018!$K$12:$K$268)</f>
        <v>3</v>
      </c>
      <c r="F103" s="13">
        <f>SUMIF(huong_dan_ky_II_2017_2018!$B$12:$B$268,'Tong hop'!B103,huong_dan_ky_II_2017_2018!$L$12:$L$268)</f>
        <v>60</v>
      </c>
      <c r="G103" s="123">
        <f>SUMIF(huong_dan_ky_II_2017_2018!$B$12:$B$268,'Tong hop'!B103,huong_dan_ky_II_2017_2018!$N$12:$N$268)</f>
        <v>3600000</v>
      </c>
      <c r="H103" s="123">
        <f>SUMIF(huong_dan_ky_II_2017_2018!$B$12:$B$268,'Tong hop'!B103,huong_dan_ky_II_2017_2018!$P$12:$P$268)</f>
        <v>0</v>
      </c>
      <c r="I103" s="123">
        <f>SUMIF(huong_dan_ky_II_2017_2018!$B$12:$B$268,'Tong hop'!B103,huong_dan_ky_II_2017_2018!$Q$12:$Q$268)</f>
        <v>0</v>
      </c>
      <c r="J103" s="123">
        <f>SUMIF(huong_dan_ky_II_2017_2018!$B$12:$B$268,'Tong hop'!B103,huong_dan_ky_II_2017_2018!$R$12:$R$268)</f>
        <v>3600000</v>
      </c>
      <c r="K103" s="123">
        <f>SUMIF(huong_dan_ky_II_2017_2018!$B$12:$B$268,'Tong hop'!B103,huong_dan_ky_II_2017_2018!$S$12:$S$268)</f>
        <v>0</v>
      </c>
      <c r="L103" s="123">
        <f>SUMIF(huong_dan_ky_II_2017_2018!$B$12:$B$268,'Tong hop'!B103,huong_dan_ky_II_2017_2018!$R$12:$R$268)</f>
        <v>3600000</v>
      </c>
      <c r="M103" s="123">
        <f>SUMIF(huong_dan_ky_II_2017_2018!$B$12:$B$268,'Tong hop'!B103,huong_dan_ky_II_2017_2018!$S$12:$S$268)</f>
        <v>0</v>
      </c>
      <c r="N103" s="14"/>
    </row>
    <row r="104" spans="1:14" ht="19.5" customHeight="1">
      <c r="A104" s="13">
        <f t="shared" si="1"/>
        <v>95</v>
      </c>
      <c r="B104" s="13" t="s">
        <v>915</v>
      </c>
      <c r="C104" s="73" t="s">
        <v>744</v>
      </c>
      <c r="D104" s="74" t="s">
        <v>977</v>
      </c>
      <c r="E104" s="122">
        <f>SUMIF(huong_dan_ky_II_2017_2018!$B$12:$B$268,'Tong hop'!B104,huong_dan_ky_II_2017_2018!$K$12:$K$268)</f>
        <v>4</v>
      </c>
      <c r="F104" s="13">
        <f>SUMIF(huong_dan_ky_II_2017_2018!$B$12:$B$268,'Tong hop'!B104,huong_dan_ky_II_2017_2018!$L$12:$L$268)</f>
        <v>75</v>
      </c>
      <c r="G104" s="123">
        <f>SUMIF(huong_dan_ky_II_2017_2018!$B$12:$B$268,'Tong hop'!B104,huong_dan_ky_II_2017_2018!$N$12:$N$268)</f>
        <v>3900000</v>
      </c>
      <c r="H104" s="123">
        <f>SUMIF(huong_dan_ky_II_2017_2018!$B$12:$B$268,'Tong hop'!B104,huong_dan_ky_II_2017_2018!$P$12:$P$268)</f>
        <v>0</v>
      </c>
      <c r="I104" s="123">
        <f>SUMIF(huong_dan_ky_II_2017_2018!$B$12:$B$268,'Tong hop'!B104,huong_dan_ky_II_2017_2018!$Q$12:$Q$268)</f>
        <v>0</v>
      </c>
      <c r="J104" s="123">
        <f>SUMIF(huong_dan_ky_II_2017_2018!$B$12:$B$268,'Tong hop'!B104,huong_dan_ky_II_2017_2018!$R$12:$R$268)</f>
        <v>3900000</v>
      </c>
      <c r="K104" s="123">
        <f>SUMIF(huong_dan_ky_II_2017_2018!$B$12:$B$268,'Tong hop'!B104,huong_dan_ky_II_2017_2018!$S$12:$S$268)</f>
        <v>0</v>
      </c>
      <c r="L104" s="123">
        <f>SUMIF(huong_dan_ky_II_2017_2018!$B$12:$B$268,'Tong hop'!B104,huong_dan_ky_II_2017_2018!$R$12:$R$268)</f>
        <v>3900000</v>
      </c>
      <c r="M104" s="123">
        <f>SUMIF(huong_dan_ky_II_2017_2018!$B$12:$B$268,'Tong hop'!B104,huong_dan_ky_II_2017_2018!$S$12:$S$268)</f>
        <v>0</v>
      </c>
      <c r="N104" s="14"/>
    </row>
    <row r="105" spans="1:14" ht="19.5" customHeight="1">
      <c r="A105" s="13">
        <f t="shared" si="1"/>
        <v>96</v>
      </c>
      <c r="B105" s="13" t="s">
        <v>916</v>
      </c>
      <c r="C105" s="73" t="s">
        <v>978</v>
      </c>
      <c r="D105" s="74" t="s">
        <v>979</v>
      </c>
      <c r="E105" s="122">
        <f>SUMIF(huong_dan_ky_II_2017_2018!$B$12:$B$268,'Tong hop'!B105,huong_dan_ky_II_2017_2018!$K$12:$K$268)</f>
        <v>2</v>
      </c>
      <c r="F105" s="13">
        <f>SUMIF(huong_dan_ky_II_2017_2018!$B$12:$B$268,'Tong hop'!B105,huong_dan_ky_II_2017_2018!$L$12:$L$268)</f>
        <v>12</v>
      </c>
      <c r="G105" s="123">
        <f>SUMIF(huong_dan_ky_II_2017_2018!$B$12:$B$268,'Tong hop'!B105,huong_dan_ky_II_2017_2018!$N$12:$N$268)</f>
        <v>800000</v>
      </c>
      <c r="H105" s="123">
        <f>SUMIF(huong_dan_ky_II_2017_2018!$B$12:$B$268,'Tong hop'!B105,huong_dan_ky_II_2017_2018!$P$12:$P$268)</f>
        <v>0</v>
      </c>
      <c r="I105" s="123">
        <f>SUMIF(huong_dan_ky_II_2017_2018!$B$12:$B$268,'Tong hop'!B105,huong_dan_ky_II_2017_2018!$Q$12:$Q$268)</f>
        <v>0</v>
      </c>
      <c r="J105" s="123">
        <f>SUMIF(huong_dan_ky_II_2017_2018!$B$12:$B$268,'Tong hop'!B105,huong_dan_ky_II_2017_2018!$R$12:$R$268)</f>
        <v>800000</v>
      </c>
      <c r="K105" s="123">
        <f>SUMIF(huong_dan_ky_II_2017_2018!$B$12:$B$268,'Tong hop'!B105,huong_dan_ky_II_2017_2018!$S$12:$S$268)</f>
        <v>0</v>
      </c>
      <c r="L105" s="123">
        <f>SUMIF(huong_dan_ky_II_2017_2018!$B$12:$B$268,'Tong hop'!B105,huong_dan_ky_II_2017_2018!$R$12:$R$268)</f>
        <v>800000</v>
      </c>
      <c r="M105" s="123">
        <f>SUMIF(huong_dan_ky_II_2017_2018!$B$12:$B$268,'Tong hop'!B105,huong_dan_ky_II_2017_2018!$S$12:$S$268)</f>
        <v>0</v>
      </c>
      <c r="N105" s="14"/>
    </row>
    <row r="106" spans="1:14" ht="19.5" customHeight="1">
      <c r="A106" s="13">
        <f>A154+1</f>
        <v>98</v>
      </c>
      <c r="B106" s="13" t="s">
        <v>918</v>
      </c>
      <c r="C106" s="73" t="s">
        <v>524</v>
      </c>
      <c r="D106" s="74" t="s">
        <v>981</v>
      </c>
      <c r="E106" s="122">
        <f>SUMIF(huong_dan_ky_II_2017_2018!$B$12:$B$268,'Tong hop'!B106,huong_dan_ky_II_2017_2018!$K$12:$K$268)</f>
        <v>1</v>
      </c>
      <c r="F106" s="13">
        <f>SUMIF(huong_dan_ky_II_2017_2018!$B$12:$B$268,'Tong hop'!B106,huong_dan_ky_II_2017_2018!$L$12:$L$268)</f>
        <v>20</v>
      </c>
      <c r="G106" s="123">
        <f>SUMIF(huong_dan_ky_II_2017_2018!$B$12:$B$268,'Tong hop'!B106,huong_dan_ky_II_2017_2018!$N$12:$N$268)</f>
        <v>1000000</v>
      </c>
      <c r="H106" s="123">
        <f>SUMIF(huong_dan_ky_II_2017_2018!$B$12:$B$268,'Tong hop'!B106,huong_dan_ky_II_2017_2018!$P$12:$P$268)</f>
        <v>0</v>
      </c>
      <c r="I106" s="123">
        <f>SUMIF(huong_dan_ky_II_2017_2018!$B$12:$B$268,'Tong hop'!B106,huong_dan_ky_II_2017_2018!$Q$12:$Q$268)</f>
        <v>0</v>
      </c>
      <c r="J106" s="123">
        <f>SUMIF(huong_dan_ky_II_2017_2018!$B$12:$B$268,'Tong hop'!B106,huong_dan_ky_II_2017_2018!$R$12:$R$268)</f>
        <v>1000000</v>
      </c>
      <c r="K106" s="123">
        <f>SUMIF(huong_dan_ky_II_2017_2018!$B$12:$B$268,'Tong hop'!B106,huong_dan_ky_II_2017_2018!$S$12:$S$268)</f>
        <v>0</v>
      </c>
      <c r="L106" s="123">
        <f>SUMIF(huong_dan_ky_II_2017_2018!$B$12:$B$268,'Tong hop'!B106,huong_dan_ky_II_2017_2018!$R$12:$R$268)</f>
        <v>1000000</v>
      </c>
      <c r="M106" s="123">
        <f>SUMIF(huong_dan_ky_II_2017_2018!$B$12:$B$268,'Tong hop'!B106,huong_dan_ky_II_2017_2018!$S$12:$S$268)</f>
        <v>0</v>
      </c>
      <c r="N106" s="14"/>
    </row>
    <row r="107" spans="1:14" ht="19.5" customHeight="1">
      <c r="A107" s="13">
        <f t="shared" si="1"/>
        <v>99</v>
      </c>
      <c r="B107" s="13" t="s">
        <v>919</v>
      </c>
      <c r="C107" s="73" t="s">
        <v>982</v>
      </c>
      <c r="D107" s="74" t="s">
        <v>983</v>
      </c>
      <c r="E107" s="122">
        <f>SUMIF(huong_dan_ky_II_2017_2018!$B$12:$B$268,'Tong hop'!B107,huong_dan_ky_II_2017_2018!$K$12:$K$268)</f>
        <v>4</v>
      </c>
      <c r="F107" s="13">
        <f>SUMIF(huong_dan_ky_II_2017_2018!$B$12:$B$268,'Tong hop'!B107,huong_dan_ky_II_2017_2018!$L$12:$L$268)</f>
        <v>80</v>
      </c>
      <c r="G107" s="123">
        <f>SUMIF(huong_dan_ky_II_2017_2018!$B$12:$B$268,'Tong hop'!B107,huong_dan_ky_II_2017_2018!$N$12:$N$268)</f>
        <v>4200000</v>
      </c>
      <c r="H107" s="123">
        <f>SUMIF(huong_dan_ky_II_2017_2018!$B$12:$B$268,'Tong hop'!B107,huong_dan_ky_II_2017_2018!$P$12:$P$268)</f>
        <v>0</v>
      </c>
      <c r="I107" s="123">
        <f>SUMIF(huong_dan_ky_II_2017_2018!$B$12:$B$268,'Tong hop'!B107,huong_dan_ky_II_2017_2018!$Q$12:$Q$268)</f>
        <v>0</v>
      </c>
      <c r="J107" s="123">
        <f>SUMIF(huong_dan_ky_II_2017_2018!$B$12:$B$268,'Tong hop'!B107,huong_dan_ky_II_2017_2018!$R$12:$R$268)</f>
        <v>4200000</v>
      </c>
      <c r="K107" s="123">
        <f>SUMIF(huong_dan_ky_II_2017_2018!$B$12:$B$268,'Tong hop'!B107,huong_dan_ky_II_2017_2018!$S$12:$S$268)</f>
        <v>0</v>
      </c>
      <c r="L107" s="123">
        <f>SUMIF(huong_dan_ky_II_2017_2018!$B$12:$B$268,'Tong hop'!B107,huong_dan_ky_II_2017_2018!$R$12:$R$268)</f>
        <v>4200000</v>
      </c>
      <c r="M107" s="123">
        <f>SUMIF(huong_dan_ky_II_2017_2018!$B$12:$B$268,'Tong hop'!B107,huong_dan_ky_II_2017_2018!$S$12:$S$268)</f>
        <v>0</v>
      </c>
      <c r="N107" s="14"/>
    </row>
    <row r="108" spans="1:14" ht="19.5" customHeight="1">
      <c r="A108" s="13">
        <f t="shared" si="1"/>
        <v>100</v>
      </c>
      <c r="B108" s="13" t="s">
        <v>920</v>
      </c>
      <c r="C108" s="73" t="s">
        <v>984</v>
      </c>
      <c r="D108" s="74" t="s">
        <v>985</v>
      </c>
      <c r="E108" s="122">
        <f>SUMIF(huong_dan_ky_II_2017_2018!$B$12:$B$268,'Tong hop'!B108,huong_dan_ky_II_2017_2018!$K$12:$K$268)</f>
        <v>2</v>
      </c>
      <c r="F108" s="13">
        <f>SUMIF(huong_dan_ky_II_2017_2018!$B$12:$B$268,'Tong hop'!B108,huong_dan_ky_II_2017_2018!$L$12:$L$268)</f>
        <v>12</v>
      </c>
      <c r="G108" s="123">
        <f>SUMIF(huong_dan_ky_II_2017_2018!$B$12:$B$268,'Tong hop'!B108,huong_dan_ky_II_2017_2018!$N$12:$N$268)</f>
        <v>800000</v>
      </c>
      <c r="H108" s="123">
        <f>SUMIF(huong_dan_ky_II_2017_2018!$B$12:$B$268,'Tong hop'!B108,huong_dan_ky_II_2017_2018!$P$12:$P$268)</f>
        <v>0</v>
      </c>
      <c r="I108" s="123">
        <f>SUMIF(huong_dan_ky_II_2017_2018!$B$12:$B$268,'Tong hop'!B108,huong_dan_ky_II_2017_2018!$Q$12:$Q$268)</f>
        <v>0</v>
      </c>
      <c r="J108" s="123">
        <f>SUMIF(huong_dan_ky_II_2017_2018!$B$12:$B$268,'Tong hop'!B108,huong_dan_ky_II_2017_2018!$R$12:$R$268)</f>
        <v>800000</v>
      </c>
      <c r="K108" s="123">
        <f>SUMIF(huong_dan_ky_II_2017_2018!$B$12:$B$268,'Tong hop'!B108,huong_dan_ky_II_2017_2018!$S$12:$S$268)</f>
        <v>0</v>
      </c>
      <c r="L108" s="123">
        <f>SUMIF(huong_dan_ky_II_2017_2018!$B$12:$B$268,'Tong hop'!B108,huong_dan_ky_II_2017_2018!$R$12:$R$268)</f>
        <v>800000</v>
      </c>
      <c r="M108" s="123">
        <f>SUMIF(huong_dan_ky_II_2017_2018!$B$12:$B$268,'Tong hop'!B108,huong_dan_ky_II_2017_2018!$S$12:$S$268)</f>
        <v>0</v>
      </c>
      <c r="N108" s="14"/>
    </row>
    <row r="109" spans="1:14" ht="19.5" customHeight="1">
      <c r="A109" s="13">
        <f t="shared" si="1"/>
        <v>101</v>
      </c>
      <c r="B109" s="13" t="s">
        <v>921</v>
      </c>
      <c r="C109" s="73" t="s">
        <v>986</v>
      </c>
      <c r="D109" s="74" t="s">
        <v>981</v>
      </c>
      <c r="E109" s="122">
        <f>SUMIF(huong_dan_ky_II_2017_2018!$B$12:$B$268,'Tong hop'!B109,huong_dan_ky_II_2017_2018!$K$12:$K$268)</f>
        <v>2</v>
      </c>
      <c r="F109" s="13">
        <f>SUMIF(huong_dan_ky_II_2017_2018!$B$12:$B$268,'Tong hop'!B109,huong_dan_ky_II_2017_2018!$L$12:$L$268)</f>
        <v>12</v>
      </c>
      <c r="G109" s="123">
        <f>SUMIF(huong_dan_ky_II_2017_2018!$B$12:$B$268,'Tong hop'!B109,huong_dan_ky_II_2017_2018!$N$12:$N$268)</f>
        <v>800000</v>
      </c>
      <c r="H109" s="123">
        <f>SUMIF(huong_dan_ky_II_2017_2018!$B$12:$B$268,'Tong hop'!B109,huong_dan_ky_II_2017_2018!$P$12:$P$268)</f>
        <v>0</v>
      </c>
      <c r="I109" s="123">
        <f>SUMIF(huong_dan_ky_II_2017_2018!$B$12:$B$268,'Tong hop'!B109,huong_dan_ky_II_2017_2018!$Q$12:$Q$268)</f>
        <v>0</v>
      </c>
      <c r="J109" s="123">
        <f>SUMIF(huong_dan_ky_II_2017_2018!$B$12:$B$268,'Tong hop'!B109,huong_dan_ky_II_2017_2018!$R$12:$R$268)</f>
        <v>800000</v>
      </c>
      <c r="K109" s="123">
        <f>SUMIF(huong_dan_ky_II_2017_2018!$B$12:$B$268,'Tong hop'!B109,huong_dan_ky_II_2017_2018!$S$12:$S$268)</f>
        <v>0</v>
      </c>
      <c r="L109" s="123">
        <f>SUMIF(huong_dan_ky_II_2017_2018!$B$12:$B$268,'Tong hop'!B109,huong_dan_ky_II_2017_2018!$R$12:$R$268)</f>
        <v>800000</v>
      </c>
      <c r="M109" s="123">
        <f>SUMIF(huong_dan_ky_II_2017_2018!$B$12:$B$268,'Tong hop'!B109,huong_dan_ky_II_2017_2018!$S$12:$S$268)</f>
        <v>0</v>
      </c>
      <c r="N109" s="14"/>
    </row>
    <row r="110" spans="1:14" ht="19.5" customHeight="1">
      <c r="A110" s="13">
        <f t="shared" si="1"/>
        <v>102</v>
      </c>
      <c r="B110" s="13" t="s">
        <v>673</v>
      </c>
      <c r="C110" s="73" t="s">
        <v>531</v>
      </c>
      <c r="D110" s="74" t="s">
        <v>738</v>
      </c>
      <c r="E110" s="122">
        <f>SUMIF(huong_dan_ky_II_2017_2018!$B$12:$B$268,'Tong hop'!B110,huong_dan_ky_II_2017_2018!$K$12:$K$268)</f>
        <v>1</v>
      </c>
      <c r="F110" s="13">
        <f>SUMIF(huong_dan_ky_II_2017_2018!$B$12:$B$268,'Tong hop'!B110,huong_dan_ky_II_2017_2018!$L$12:$L$268)</f>
        <v>20</v>
      </c>
      <c r="G110" s="123">
        <f>SUMIF(huong_dan_ky_II_2017_2018!$B$12:$B$268,'Tong hop'!B110,huong_dan_ky_II_2017_2018!$N$12:$N$268)</f>
        <v>1000000</v>
      </c>
      <c r="H110" s="123">
        <f>SUMIF(huong_dan_ky_II_2017_2018!$B$12:$B$268,'Tong hop'!B110,huong_dan_ky_II_2017_2018!$P$12:$P$268)</f>
        <v>0</v>
      </c>
      <c r="I110" s="123">
        <f>SUMIF(huong_dan_ky_II_2017_2018!$B$12:$B$268,'Tong hop'!B110,huong_dan_ky_II_2017_2018!$Q$12:$Q$268)</f>
        <v>1000000</v>
      </c>
      <c r="J110" s="123">
        <f>SUMIF(huong_dan_ky_II_2017_2018!$B$12:$B$268,'Tong hop'!B110,huong_dan_ky_II_2017_2018!$R$12:$R$268)</f>
        <v>0</v>
      </c>
      <c r="K110" s="123">
        <f>SUMIF(huong_dan_ky_II_2017_2018!$B$12:$B$268,'Tong hop'!B110,huong_dan_ky_II_2017_2018!$S$12:$S$268)</f>
        <v>0</v>
      </c>
      <c r="L110" s="123">
        <f>SUMIF(huong_dan_ky_II_2017_2018!$B$12:$B$268,'Tong hop'!B110,huong_dan_ky_II_2017_2018!$R$12:$R$268)</f>
        <v>0</v>
      </c>
      <c r="M110" s="123">
        <f>SUMIF(huong_dan_ky_II_2017_2018!$B$12:$B$268,'Tong hop'!B110,huong_dan_ky_II_2017_2018!$S$12:$S$268)</f>
        <v>0</v>
      </c>
      <c r="N110" s="14"/>
    </row>
    <row r="111" spans="1:14" ht="19.5" customHeight="1">
      <c r="A111" s="13">
        <f t="shared" si="1"/>
        <v>103</v>
      </c>
      <c r="B111" s="13" t="s">
        <v>335</v>
      </c>
      <c r="C111" s="73" t="s">
        <v>399</v>
      </c>
      <c r="D111" s="74" t="s">
        <v>521</v>
      </c>
      <c r="E111" s="122">
        <f>SUMIF(huong_dan_ky_II_2017_2018!$B$12:$B$268,'Tong hop'!B111,huong_dan_ky_II_2017_2018!$K$12:$K$268)</f>
        <v>1</v>
      </c>
      <c r="F111" s="13">
        <f>SUMIF(huong_dan_ky_II_2017_2018!$B$12:$B$268,'Tong hop'!B111,huong_dan_ky_II_2017_2018!$L$12:$L$268)</f>
        <v>10</v>
      </c>
      <c r="G111" s="123">
        <f>SUMIF(huong_dan_ky_II_2017_2018!$B$12:$B$268,'Tong hop'!B111,huong_dan_ky_II_2017_2018!$N$12:$N$268)</f>
        <v>500000</v>
      </c>
      <c r="H111" s="123">
        <f>SUMIF(huong_dan_ky_II_2017_2018!$B$12:$B$268,'Tong hop'!B111,huong_dan_ky_II_2017_2018!$P$12:$P$268)</f>
        <v>0</v>
      </c>
      <c r="I111" s="123">
        <f>SUMIF(huong_dan_ky_II_2017_2018!$B$12:$B$268,'Tong hop'!B111,huong_dan_ky_II_2017_2018!$Q$12:$Q$268)</f>
        <v>500000</v>
      </c>
      <c r="J111" s="123">
        <f>SUMIF(huong_dan_ky_II_2017_2018!$B$12:$B$268,'Tong hop'!B111,huong_dan_ky_II_2017_2018!$R$12:$R$268)</f>
        <v>0</v>
      </c>
      <c r="K111" s="123">
        <f>SUMIF(huong_dan_ky_II_2017_2018!$B$12:$B$268,'Tong hop'!B111,huong_dan_ky_II_2017_2018!$S$12:$S$268)</f>
        <v>0</v>
      </c>
      <c r="L111" s="123">
        <f>SUMIF(huong_dan_ky_II_2017_2018!$B$12:$B$268,'Tong hop'!B111,huong_dan_ky_II_2017_2018!$R$12:$R$268)</f>
        <v>0</v>
      </c>
      <c r="M111" s="123">
        <f>SUMIF(huong_dan_ky_II_2017_2018!$B$12:$B$268,'Tong hop'!B111,huong_dan_ky_II_2017_2018!$S$12:$S$268)</f>
        <v>0</v>
      </c>
      <c r="N111" s="14"/>
    </row>
    <row r="112" spans="1:14" ht="19.5" customHeight="1">
      <c r="A112" s="13">
        <f t="shared" si="1"/>
        <v>104</v>
      </c>
      <c r="B112" s="13" t="s">
        <v>674</v>
      </c>
      <c r="C112" s="73" t="s">
        <v>745</v>
      </c>
      <c r="D112" s="74" t="s">
        <v>746</v>
      </c>
      <c r="E112" s="122">
        <f>SUMIF(huong_dan_ky_II_2017_2018!$B$12:$B$268,'Tong hop'!B112,huong_dan_ky_II_2017_2018!$K$12:$K$268)</f>
        <v>1</v>
      </c>
      <c r="F112" s="13">
        <f>SUMIF(huong_dan_ky_II_2017_2018!$B$12:$B$268,'Tong hop'!B112,huong_dan_ky_II_2017_2018!$L$12:$L$268)</f>
        <v>12</v>
      </c>
      <c r="G112" s="123">
        <f>SUMIF(huong_dan_ky_II_2017_2018!$B$12:$B$268,'Tong hop'!B112,huong_dan_ky_II_2017_2018!$N$12:$N$268)</f>
        <v>600000</v>
      </c>
      <c r="H112" s="123">
        <f>SUMIF(huong_dan_ky_II_2017_2018!$B$12:$B$268,'Tong hop'!B112,huong_dan_ky_II_2017_2018!$P$12:$P$268)</f>
        <v>300000</v>
      </c>
      <c r="I112" s="123">
        <f>SUMIF(huong_dan_ky_II_2017_2018!$B$12:$B$268,'Tong hop'!B112,huong_dan_ky_II_2017_2018!$Q$12:$Q$268)</f>
        <v>0</v>
      </c>
      <c r="J112" s="123">
        <f>SUMIF(huong_dan_ky_II_2017_2018!$B$12:$B$268,'Tong hop'!B112,huong_dan_ky_II_2017_2018!$R$12:$R$268)</f>
        <v>300000</v>
      </c>
      <c r="K112" s="123">
        <f>SUMIF(huong_dan_ky_II_2017_2018!$B$12:$B$268,'Tong hop'!B112,huong_dan_ky_II_2017_2018!$S$12:$S$268)</f>
        <v>0</v>
      </c>
      <c r="L112" s="123">
        <f>SUMIF(huong_dan_ky_II_2017_2018!$B$12:$B$268,'Tong hop'!B112,huong_dan_ky_II_2017_2018!$R$12:$R$268)</f>
        <v>300000</v>
      </c>
      <c r="M112" s="123">
        <f>SUMIF(huong_dan_ky_II_2017_2018!$B$12:$B$268,'Tong hop'!B112,huong_dan_ky_II_2017_2018!$S$12:$S$268)</f>
        <v>0</v>
      </c>
      <c r="N112" s="14"/>
    </row>
    <row r="113" spans="1:14" ht="19.5" customHeight="1">
      <c r="A113" s="13">
        <f t="shared" si="1"/>
        <v>105</v>
      </c>
      <c r="B113" s="13" t="s">
        <v>922</v>
      </c>
      <c r="C113" s="73" t="s">
        <v>987</v>
      </c>
      <c r="D113" s="74" t="s">
        <v>988</v>
      </c>
      <c r="E113" s="122">
        <f>SUMIF(huong_dan_ky_II_2017_2018!$B$12:$B$268,'Tong hop'!B113,huong_dan_ky_II_2017_2018!$K$12:$K$268)</f>
        <v>1</v>
      </c>
      <c r="F113" s="13">
        <f>SUMIF(huong_dan_ky_II_2017_2018!$B$12:$B$268,'Tong hop'!B113,huong_dan_ky_II_2017_2018!$L$12:$L$268)</f>
        <v>28</v>
      </c>
      <c r="G113" s="123">
        <f>SUMIF(huong_dan_ky_II_2017_2018!$B$12:$B$268,'Tong hop'!B113,huong_dan_ky_II_2017_2018!$N$12:$N$268)</f>
        <v>1400000</v>
      </c>
      <c r="H113" s="123">
        <f>SUMIF(huong_dan_ky_II_2017_2018!$B$12:$B$268,'Tong hop'!B113,huong_dan_ky_II_2017_2018!$P$12:$P$268)</f>
        <v>0</v>
      </c>
      <c r="I113" s="123">
        <f>SUMIF(huong_dan_ky_II_2017_2018!$B$12:$B$268,'Tong hop'!B113,huong_dan_ky_II_2017_2018!$Q$12:$Q$268)</f>
        <v>0</v>
      </c>
      <c r="J113" s="123">
        <f>SUMIF(huong_dan_ky_II_2017_2018!$B$12:$B$268,'Tong hop'!B113,huong_dan_ky_II_2017_2018!$R$12:$R$268)</f>
        <v>1400000</v>
      </c>
      <c r="K113" s="123">
        <f>SUMIF(huong_dan_ky_II_2017_2018!$B$12:$B$268,'Tong hop'!B113,huong_dan_ky_II_2017_2018!$S$12:$S$268)</f>
        <v>0</v>
      </c>
      <c r="L113" s="123">
        <f>SUMIF(huong_dan_ky_II_2017_2018!$B$12:$B$268,'Tong hop'!B113,huong_dan_ky_II_2017_2018!$R$12:$R$268)</f>
        <v>1400000</v>
      </c>
      <c r="M113" s="123">
        <f>SUMIF(huong_dan_ky_II_2017_2018!$B$12:$B$268,'Tong hop'!B113,huong_dan_ky_II_2017_2018!$S$12:$S$268)</f>
        <v>0</v>
      </c>
      <c r="N113" s="14"/>
    </row>
    <row r="114" spans="1:14" ht="19.5" customHeight="1">
      <c r="A114" s="13">
        <f t="shared" si="1"/>
        <v>106</v>
      </c>
      <c r="B114" s="13" t="s">
        <v>675</v>
      </c>
      <c r="C114" s="73" t="s">
        <v>747</v>
      </c>
      <c r="D114" s="74" t="s">
        <v>518</v>
      </c>
      <c r="E114" s="122">
        <f>SUMIF(huong_dan_ky_II_2017_2018!$B$12:$B$268,'Tong hop'!B114,huong_dan_ky_II_2017_2018!$K$12:$K$268)</f>
        <v>1</v>
      </c>
      <c r="F114" s="13">
        <f>SUMIF(huong_dan_ky_II_2017_2018!$B$12:$B$268,'Tong hop'!B114,huong_dan_ky_II_2017_2018!$L$12:$L$268)</f>
        <v>28</v>
      </c>
      <c r="G114" s="123">
        <f>SUMIF(huong_dan_ky_II_2017_2018!$B$12:$B$268,'Tong hop'!B114,huong_dan_ky_II_2017_2018!$N$12:$N$268)</f>
        <v>1400000</v>
      </c>
      <c r="H114" s="123">
        <f>SUMIF(huong_dan_ky_II_2017_2018!$B$12:$B$268,'Tong hop'!B114,huong_dan_ky_II_2017_2018!$P$12:$P$268)</f>
        <v>700000</v>
      </c>
      <c r="I114" s="123">
        <f>SUMIF(huong_dan_ky_II_2017_2018!$B$12:$B$268,'Tong hop'!B114,huong_dan_ky_II_2017_2018!$Q$12:$Q$268)</f>
        <v>0</v>
      </c>
      <c r="J114" s="123">
        <f>SUMIF(huong_dan_ky_II_2017_2018!$B$12:$B$268,'Tong hop'!B114,huong_dan_ky_II_2017_2018!$R$12:$R$268)</f>
        <v>700000</v>
      </c>
      <c r="K114" s="123">
        <f>SUMIF(huong_dan_ky_II_2017_2018!$B$12:$B$268,'Tong hop'!B114,huong_dan_ky_II_2017_2018!$S$12:$S$268)</f>
        <v>0</v>
      </c>
      <c r="L114" s="123">
        <f>SUMIF(huong_dan_ky_II_2017_2018!$B$12:$B$268,'Tong hop'!B114,huong_dan_ky_II_2017_2018!$R$12:$R$268)</f>
        <v>700000</v>
      </c>
      <c r="M114" s="123">
        <f>SUMIF(huong_dan_ky_II_2017_2018!$B$12:$B$268,'Tong hop'!B114,huong_dan_ky_II_2017_2018!$S$12:$S$268)</f>
        <v>0</v>
      </c>
      <c r="N114" s="14"/>
    </row>
    <row r="115" spans="1:14" ht="19.5" customHeight="1">
      <c r="A115" s="13">
        <f t="shared" si="1"/>
        <v>107</v>
      </c>
      <c r="B115" s="13" t="s">
        <v>336</v>
      </c>
      <c r="C115" s="73" t="s">
        <v>509</v>
      </c>
      <c r="D115" s="74" t="s">
        <v>593</v>
      </c>
      <c r="E115" s="122">
        <f>SUMIF(huong_dan_ky_II_2017_2018!$B$12:$B$268,'Tong hop'!B115,huong_dan_ky_II_2017_2018!$K$12:$K$268)</f>
        <v>1</v>
      </c>
      <c r="F115" s="13">
        <f>SUMIF(huong_dan_ky_II_2017_2018!$B$12:$B$268,'Tong hop'!B115,huong_dan_ky_II_2017_2018!$L$12:$L$268)</f>
        <v>14</v>
      </c>
      <c r="G115" s="123">
        <f>SUMIF(huong_dan_ky_II_2017_2018!$B$12:$B$268,'Tong hop'!B115,huong_dan_ky_II_2017_2018!$N$12:$N$268)</f>
        <v>650000</v>
      </c>
      <c r="H115" s="123">
        <f>SUMIF(huong_dan_ky_II_2017_2018!$B$12:$B$268,'Tong hop'!B115,huong_dan_ky_II_2017_2018!$P$12:$P$268)</f>
        <v>325000</v>
      </c>
      <c r="I115" s="123">
        <f>SUMIF(huong_dan_ky_II_2017_2018!$B$12:$B$268,'Tong hop'!B115,huong_dan_ky_II_2017_2018!$Q$12:$Q$268)</f>
        <v>0</v>
      </c>
      <c r="J115" s="123">
        <f>SUMIF(huong_dan_ky_II_2017_2018!$B$12:$B$268,'Tong hop'!B115,huong_dan_ky_II_2017_2018!$R$12:$R$268)</f>
        <v>325000</v>
      </c>
      <c r="K115" s="123">
        <f>SUMIF(huong_dan_ky_II_2017_2018!$B$12:$B$268,'Tong hop'!B115,huong_dan_ky_II_2017_2018!$S$12:$S$268)</f>
        <v>0</v>
      </c>
      <c r="L115" s="123">
        <f>SUMIF(huong_dan_ky_II_2017_2018!$B$12:$B$268,'Tong hop'!B115,huong_dan_ky_II_2017_2018!$R$12:$R$268)</f>
        <v>325000</v>
      </c>
      <c r="M115" s="123">
        <f>SUMIF(huong_dan_ky_II_2017_2018!$B$12:$B$268,'Tong hop'!B115,huong_dan_ky_II_2017_2018!$S$12:$S$268)</f>
        <v>0</v>
      </c>
      <c r="N115" s="14"/>
    </row>
    <row r="116" spans="1:14" ht="19.5" customHeight="1">
      <c r="A116" s="13">
        <f t="shared" si="1"/>
        <v>108</v>
      </c>
      <c r="B116" s="13" t="s">
        <v>923</v>
      </c>
      <c r="C116" s="73" t="s">
        <v>556</v>
      </c>
      <c r="D116" s="74" t="s">
        <v>989</v>
      </c>
      <c r="E116" s="122">
        <f>SUMIF(huong_dan_ky_II_2017_2018!$B$12:$B$268,'Tong hop'!B116,huong_dan_ky_II_2017_2018!$K$12:$K$268)</f>
        <v>5</v>
      </c>
      <c r="F116" s="13">
        <f>SUMIF(huong_dan_ky_II_2017_2018!$B$12:$B$268,'Tong hop'!B116,huong_dan_ky_II_2017_2018!$L$12:$L$268)</f>
        <v>82</v>
      </c>
      <c r="G116" s="123">
        <f>SUMIF(huong_dan_ky_II_2017_2018!$B$12:$B$268,'Tong hop'!B116,huong_dan_ky_II_2017_2018!$N$12:$N$268)</f>
        <v>3950000</v>
      </c>
      <c r="H116" s="123">
        <f>SUMIF(huong_dan_ky_II_2017_2018!$B$12:$B$268,'Tong hop'!B116,huong_dan_ky_II_2017_2018!$P$12:$P$268)</f>
        <v>0</v>
      </c>
      <c r="I116" s="123">
        <f>SUMIF(huong_dan_ky_II_2017_2018!$B$12:$B$268,'Tong hop'!B116,huong_dan_ky_II_2017_2018!$Q$12:$Q$268)</f>
        <v>0</v>
      </c>
      <c r="J116" s="123">
        <f>SUMIF(huong_dan_ky_II_2017_2018!$B$12:$B$268,'Tong hop'!B116,huong_dan_ky_II_2017_2018!$R$12:$R$268)</f>
        <v>3950000</v>
      </c>
      <c r="K116" s="123">
        <f>SUMIF(huong_dan_ky_II_2017_2018!$B$12:$B$268,'Tong hop'!B116,huong_dan_ky_II_2017_2018!$S$12:$S$268)</f>
        <v>0</v>
      </c>
      <c r="L116" s="123">
        <f>SUMIF(huong_dan_ky_II_2017_2018!$B$12:$B$268,'Tong hop'!B116,huong_dan_ky_II_2017_2018!$R$12:$R$268)</f>
        <v>3950000</v>
      </c>
      <c r="M116" s="123">
        <f>SUMIF(huong_dan_ky_II_2017_2018!$B$12:$B$268,'Tong hop'!B116,huong_dan_ky_II_2017_2018!$S$12:$S$268)</f>
        <v>0</v>
      </c>
      <c r="N116" s="14"/>
    </row>
    <row r="117" spans="1:14" ht="19.5" customHeight="1">
      <c r="A117" s="13">
        <f t="shared" si="1"/>
        <v>109</v>
      </c>
      <c r="B117" s="13" t="s">
        <v>337</v>
      </c>
      <c r="C117" s="73" t="s">
        <v>400</v>
      </c>
      <c r="D117" s="74" t="s">
        <v>507</v>
      </c>
      <c r="E117" s="122">
        <f>SUMIF(huong_dan_ky_II_2017_2018!$B$12:$B$268,'Tong hop'!B117,huong_dan_ky_II_2017_2018!$K$12:$K$268)</f>
        <v>3</v>
      </c>
      <c r="F117" s="13">
        <f>SUMIF(huong_dan_ky_II_2017_2018!$B$12:$B$268,'Tong hop'!B117,huong_dan_ky_II_2017_2018!$L$12:$L$268)</f>
        <v>42</v>
      </c>
      <c r="G117" s="123">
        <f>SUMIF(huong_dan_ky_II_2017_2018!$B$12:$B$268,'Tong hop'!B117,huong_dan_ky_II_2017_2018!$N$12:$N$268)</f>
        <v>1950000</v>
      </c>
      <c r="H117" s="123">
        <f>SUMIF(huong_dan_ky_II_2017_2018!$B$12:$B$268,'Tong hop'!B117,huong_dan_ky_II_2017_2018!$P$12:$P$268)</f>
        <v>0</v>
      </c>
      <c r="I117" s="123">
        <f>SUMIF(huong_dan_ky_II_2017_2018!$B$12:$B$268,'Tong hop'!B117,huong_dan_ky_II_2017_2018!$Q$12:$Q$268)</f>
        <v>0</v>
      </c>
      <c r="J117" s="123">
        <f>SUMIF(huong_dan_ky_II_2017_2018!$B$12:$B$268,'Tong hop'!B117,huong_dan_ky_II_2017_2018!$R$12:$R$268)</f>
        <v>1950000</v>
      </c>
      <c r="K117" s="123">
        <f>SUMIF(huong_dan_ky_II_2017_2018!$B$12:$B$268,'Tong hop'!B117,huong_dan_ky_II_2017_2018!$S$12:$S$268)</f>
        <v>0</v>
      </c>
      <c r="L117" s="123">
        <f>SUMIF(huong_dan_ky_II_2017_2018!$B$12:$B$268,'Tong hop'!B117,huong_dan_ky_II_2017_2018!$R$12:$R$268)</f>
        <v>1950000</v>
      </c>
      <c r="M117" s="123">
        <f>SUMIF(huong_dan_ky_II_2017_2018!$B$12:$B$268,'Tong hop'!B117,huong_dan_ky_II_2017_2018!$S$12:$S$268)</f>
        <v>0</v>
      </c>
      <c r="N117" s="14"/>
    </row>
    <row r="118" spans="1:14" ht="19.5" customHeight="1">
      <c r="A118" s="13">
        <f t="shared" si="1"/>
        <v>110</v>
      </c>
      <c r="B118" s="13" t="s">
        <v>676</v>
      </c>
      <c r="C118" s="73" t="s">
        <v>523</v>
      </c>
      <c r="D118" s="74" t="s">
        <v>512</v>
      </c>
      <c r="E118" s="122">
        <f>SUMIF(huong_dan_ky_II_2017_2018!$B$12:$B$268,'Tong hop'!B118,huong_dan_ky_II_2017_2018!$K$12:$K$268)</f>
        <v>4</v>
      </c>
      <c r="F118" s="13">
        <f>SUMIF(huong_dan_ky_II_2017_2018!$B$12:$B$268,'Tong hop'!B118,huong_dan_ky_II_2017_2018!$L$12:$L$268)</f>
        <v>56</v>
      </c>
      <c r="G118" s="123">
        <f>SUMIF(huong_dan_ky_II_2017_2018!$B$12:$B$268,'Tong hop'!B118,huong_dan_ky_II_2017_2018!$N$12:$N$268)</f>
        <v>2600000</v>
      </c>
      <c r="H118" s="123">
        <f>SUMIF(huong_dan_ky_II_2017_2018!$B$12:$B$268,'Tong hop'!B118,huong_dan_ky_II_2017_2018!$P$12:$P$268)</f>
        <v>0</v>
      </c>
      <c r="I118" s="123">
        <f>SUMIF(huong_dan_ky_II_2017_2018!$B$12:$B$268,'Tong hop'!B118,huong_dan_ky_II_2017_2018!$Q$12:$Q$268)</f>
        <v>0</v>
      </c>
      <c r="J118" s="123">
        <f>SUMIF(huong_dan_ky_II_2017_2018!$B$12:$B$268,'Tong hop'!B118,huong_dan_ky_II_2017_2018!$R$12:$R$268)</f>
        <v>2600000</v>
      </c>
      <c r="K118" s="123">
        <f>SUMIF(huong_dan_ky_II_2017_2018!$B$12:$B$268,'Tong hop'!B118,huong_dan_ky_II_2017_2018!$S$12:$S$268)</f>
        <v>0</v>
      </c>
      <c r="L118" s="123">
        <f>SUMIF(huong_dan_ky_II_2017_2018!$B$12:$B$268,'Tong hop'!B118,huong_dan_ky_II_2017_2018!$R$12:$R$268)</f>
        <v>2600000</v>
      </c>
      <c r="M118" s="123">
        <f>SUMIF(huong_dan_ky_II_2017_2018!$B$12:$B$268,'Tong hop'!B118,huong_dan_ky_II_2017_2018!$S$12:$S$268)</f>
        <v>0</v>
      </c>
      <c r="N118" s="14"/>
    </row>
    <row r="119" spans="1:14" ht="19.5" customHeight="1">
      <c r="A119" s="13">
        <f t="shared" si="1"/>
        <v>111</v>
      </c>
      <c r="B119" s="13" t="s">
        <v>677</v>
      </c>
      <c r="C119" s="73" t="s">
        <v>748</v>
      </c>
      <c r="D119" s="74" t="s">
        <v>738</v>
      </c>
      <c r="E119" s="122">
        <f>SUMIF(huong_dan_ky_II_2017_2018!$B$12:$B$268,'Tong hop'!B119,huong_dan_ky_II_2017_2018!$K$12:$K$268)</f>
        <v>1</v>
      </c>
      <c r="F119" s="13">
        <f>SUMIF(huong_dan_ky_II_2017_2018!$B$12:$B$268,'Tong hop'!B119,huong_dan_ky_II_2017_2018!$L$12:$L$268)</f>
        <v>12</v>
      </c>
      <c r="G119" s="123">
        <f>SUMIF(huong_dan_ky_II_2017_2018!$B$12:$B$268,'Tong hop'!B119,huong_dan_ky_II_2017_2018!$N$12:$N$268)</f>
        <v>600000</v>
      </c>
      <c r="H119" s="123">
        <f>SUMIF(huong_dan_ky_II_2017_2018!$B$12:$B$268,'Tong hop'!B119,huong_dan_ky_II_2017_2018!$P$12:$P$268)</f>
        <v>300000</v>
      </c>
      <c r="I119" s="123">
        <f>SUMIF(huong_dan_ky_II_2017_2018!$B$12:$B$268,'Tong hop'!B119,huong_dan_ky_II_2017_2018!$Q$12:$Q$268)</f>
        <v>0</v>
      </c>
      <c r="J119" s="123">
        <f>SUMIF(huong_dan_ky_II_2017_2018!$B$12:$B$268,'Tong hop'!B119,huong_dan_ky_II_2017_2018!$R$12:$R$268)</f>
        <v>300000</v>
      </c>
      <c r="K119" s="123">
        <f>SUMIF(huong_dan_ky_II_2017_2018!$B$12:$B$268,'Tong hop'!B119,huong_dan_ky_II_2017_2018!$S$12:$S$268)</f>
        <v>0</v>
      </c>
      <c r="L119" s="123">
        <f>SUMIF(huong_dan_ky_II_2017_2018!$B$12:$B$268,'Tong hop'!B119,huong_dan_ky_II_2017_2018!$R$12:$R$268)</f>
        <v>300000</v>
      </c>
      <c r="M119" s="123">
        <f>SUMIF(huong_dan_ky_II_2017_2018!$B$12:$B$268,'Tong hop'!B119,huong_dan_ky_II_2017_2018!$S$12:$S$268)</f>
        <v>0</v>
      </c>
      <c r="N119" s="14"/>
    </row>
    <row r="120" spans="1:14" ht="19.5" customHeight="1">
      <c r="A120" s="13">
        <f t="shared" si="1"/>
        <v>112</v>
      </c>
      <c r="B120" s="13" t="s">
        <v>338</v>
      </c>
      <c r="C120" s="73" t="s">
        <v>524</v>
      </c>
      <c r="D120" s="74" t="s">
        <v>186</v>
      </c>
      <c r="E120" s="122">
        <f>SUMIF(huong_dan_ky_II_2017_2018!$B$12:$B$268,'Tong hop'!B120,huong_dan_ky_II_2017_2018!$K$12:$K$268)</f>
        <v>3</v>
      </c>
      <c r="F120" s="13">
        <f>SUMIF(huong_dan_ky_II_2017_2018!$B$12:$B$268,'Tong hop'!B120,huong_dan_ky_II_2017_2018!$L$12:$L$268)</f>
        <v>50</v>
      </c>
      <c r="G120" s="123">
        <f>SUMIF(huong_dan_ky_II_2017_2018!$B$12:$B$268,'Tong hop'!B120,huong_dan_ky_II_2017_2018!$N$12:$N$268)</f>
        <v>2500000</v>
      </c>
      <c r="H120" s="123">
        <f>SUMIF(huong_dan_ky_II_2017_2018!$B$12:$B$268,'Tong hop'!B120,huong_dan_ky_II_2017_2018!$P$12:$P$268)</f>
        <v>0</v>
      </c>
      <c r="I120" s="123">
        <f>SUMIF(huong_dan_ky_II_2017_2018!$B$12:$B$268,'Tong hop'!B120,huong_dan_ky_II_2017_2018!$Q$12:$Q$268)</f>
        <v>2500000</v>
      </c>
      <c r="J120" s="123">
        <f>SUMIF(huong_dan_ky_II_2017_2018!$B$12:$B$268,'Tong hop'!B120,huong_dan_ky_II_2017_2018!$R$12:$R$268)</f>
        <v>0</v>
      </c>
      <c r="K120" s="123">
        <f>SUMIF(huong_dan_ky_II_2017_2018!$B$12:$B$268,'Tong hop'!B120,huong_dan_ky_II_2017_2018!$S$12:$S$268)</f>
        <v>2000000</v>
      </c>
      <c r="L120" s="123">
        <f>SUMIF(huong_dan_ky_II_2017_2018!$B$12:$B$268,'Tong hop'!B120,huong_dan_ky_II_2017_2018!$R$12:$R$268)</f>
        <v>0</v>
      </c>
      <c r="M120" s="123">
        <f>SUMIF(huong_dan_ky_II_2017_2018!$B$12:$B$268,'Tong hop'!B120,huong_dan_ky_II_2017_2018!$S$12:$S$268)</f>
        <v>2000000</v>
      </c>
      <c r="N120" s="14"/>
    </row>
    <row r="121" spans="1:14" ht="19.5" customHeight="1">
      <c r="A121" s="13">
        <f t="shared" si="1"/>
        <v>113</v>
      </c>
      <c r="B121" s="13" t="s">
        <v>678</v>
      </c>
      <c r="C121" s="73" t="s">
        <v>749</v>
      </c>
      <c r="D121" s="74" t="s">
        <v>750</v>
      </c>
      <c r="E121" s="122">
        <f>SUMIF(huong_dan_ky_II_2017_2018!$B$12:$B$268,'Tong hop'!B121,huong_dan_ky_II_2017_2018!$K$12:$K$268)</f>
        <v>1</v>
      </c>
      <c r="F121" s="13">
        <f>SUMIF(huong_dan_ky_II_2017_2018!$B$12:$B$268,'Tong hop'!B121,huong_dan_ky_II_2017_2018!$L$12:$L$268)</f>
        <v>20</v>
      </c>
      <c r="G121" s="123">
        <f>SUMIF(huong_dan_ky_II_2017_2018!$B$12:$B$268,'Tong hop'!B121,huong_dan_ky_II_2017_2018!$N$12:$N$268)</f>
        <v>1000000</v>
      </c>
      <c r="H121" s="123">
        <f>SUMIF(huong_dan_ky_II_2017_2018!$B$12:$B$268,'Tong hop'!B121,huong_dan_ky_II_2017_2018!$P$12:$P$268)</f>
        <v>0</v>
      </c>
      <c r="I121" s="123">
        <f>SUMIF(huong_dan_ky_II_2017_2018!$B$12:$B$268,'Tong hop'!B121,huong_dan_ky_II_2017_2018!$Q$12:$Q$268)</f>
        <v>1000000</v>
      </c>
      <c r="J121" s="123">
        <f>SUMIF(huong_dan_ky_II_2017_2018!$B$12:$B$268,'Tong hop'!B121,huong_dan_ky_II_2017_2018!$R$12:$R$268)</f>
        <v>0</v>
      </c>
      <c r="K121" s="123">
        <f>SUMIF(huong_dan_ky_II_2017_2018!$B$12:$B$268,'Tong hop'!B121,huong_dan_ky_II_2017_2018!$S$12:$S$268)</f>
        <v>0</v>
      </c>
      <c r="L121" s="123">
        <f>SUMIF(huong_dan_ky_II_2017_2018!$B$12:$B$268,'Tong hop'!B121,huong_dan_ky_II_2017_2018!$R$12:$R$268)</f>
        <v>0</v>
      </c>
      <c r="M121" s="123">
        <f>SUMIF(huong_dan_ky_II_2017_2018!$B$12:$B$268,'Tong hop'!B121,huong_dan_ky_II_2017_2018!$S$12:$S$268)</f>
        <v>0</v>
      </c>
      <c r="N121" s="14"/>
    </row>
    <row r="122" spans="1:14" ht="19.5" customHeight="1">
      <c r="A122" s="13">
        <f t="shared" si="1"/>
        <v>114</v>
      </c>
      <c r="B122" s="13" t="s">
        <v>339</v>
      </c>
      <c r="C122" s="73" t="s">
        <v>493</v>
      </c>
      <c r="D122" s="74" t="s">
        <v>501</v>
      </c>
      <c r="E122" s="122">
        <f>SUMIF(huong_dan_ky_II_2017_2018!$B$12:$B$268,'Tong hop'!B122,huong_dan_ky_II_2017_2018!$K$12:$K$268)</f>
        <v>2</v>
      </c>
      <c r="F122" s="13">
        <f>SUMIF(huong_dan_ky_II_2017_2018!$B$12:$B$268,'Tong hop'!B122,huong_dan_ky_II_2017_2018!$L$12:$L$268)</f>
        <v>50</v>
      </c>
      <c r="G122" s="123">
        <f>SUMIF(huong_dan_ky_II_2017_2018!$B$12:$B$268,'Tong hop'!B122,huong_dan_ky_II_2017_2018!$N$12:$N$268)</f>
        <v>2500000</v>
      </c>
      <c r="H122" s="123">
        <f>SUMIF(huong_dan_ky_II_2017_2018!$B$12:$B$268,'Tong hop'!B122,huong_dan_ky_II_2017_2018!$P$12:$P$268)</f>
        <v>0</v>
      </c>
      <c r="I122" s="123">
        <f>SUMIF(huong_dan_ky_II_2017_2018!$B$12:$B$268,'Tong hop'!B122,huong_dan_ky_II_2017_2018!$Q$12:$Q$268)</f>
        <v>500000</v>
      </c>
      <c r="J122" s="123">
        <f>SUMIF(huong_dan_ky_II_2017_2018!$B$12:$B$268,'Tong hop'!B122,huong_dan_ky_II_2017_2018!$R$12:$R$268)</f>
        <v>2000000</v>
      </c>
      <c r="K122" s="123">
        <f>SUMIF(huong_dan_ky_II_2017_2018!$B$12:$B$268,'Tong hop'!B122,huong_dan_ky_II_2017_2018!$S$12:$S$268)</f>
        <v>500000</v>
      </c>
      <c r="L122" s="123">
        <f>SUMIF(huong_dan_ky_II_2017_2018!$B$12:$B$268,'Tong hop'!B122,huong_dan_ky_II_2017_2018!$R$12:$R$268)</f>
        <v>2000000</v>
      </c>
      <c r="M122" s="123">
        <f>SUMIF(huong_dan_ky_II_2017_2018!$B$12:$B$268,'Tong hop'!B122,huong_dan_ky_II_2017_2018!$S$12:$S$268)</f>
        <v>500000</v>
      </c>
      <c r="N122" s="14"/>
    </row>
    <row r="123" spans="1:14" ht="19.5" customHeight="1">
      <c r="A123" s="13">
        <f t="shared" si="1"/>
        <v>115</v>
      </c>
      <c r="B123" s="13" t="s">
        <v>340</v>
      </c>
      <c r="C123" s="73" t="s">
        <v>1038</v>
      </c>
      <c r="D123" s="74" t="s">
        <v>401</v>
      </c>
      <c r="E123" s="122">
        <f>SUMIF(huong_dan_ky_II_2017_2018!$B$12:$B$268,'Tong hop'!B123,huong_dan_ky_II_2017_2018!$K$12:$K$268)</f>
        <v>1</v>
      </c>
      <c r="F123" s="13">
        <f>SUMIF(huong_dan_ky_II_2017_2018!$B$12:$B$268,'Tong hop'!B123,huong_dan_ky_II_2017_2018!$L$12:$L$268)</f>
        <v>30</v>
      </c>
      <c r="G123" s="123">
        <f>SUMIF(huong_dan_ky_II_2017_2018!$B$12:$B$268,'Tong hop'!B123,huong_dan_ky_II_2017_2018!$N$12:$N$268)</f>
        <v>1500000</v>
      </c>
      <c r="H123" s="123">
        <f>SUMIF(huong_dan_ky_II_2017_2018!$B$12:$B$268,'Tong hop'!B123,huong_dan_ky_II_2017_2018!$P$12:$P$268)</f>
        <v>0</v>
      </c>
      <c r="I123" s="123">
        <f>SUMIF(huong_dan_ky_II_2017_2018!$B$12:$B$268,'Tong hop'!B123,huong_dan_ky_II_2017_2018!$Q$12:$Q$268)</f>
        <v>1500000</v>
      </c>
      <c r="J123" s="123">
        <f>SUMIF(huong_dan_ky_II_2017_2018!$B$12:$B$268,'Tong hop'!B123,huong_dan_ky_II_2017_2018!$R$12:$R$268)</f>
        <v>0</v>
      </c>
      <c r="K123" s="123">
        <f>SUMIF(huong_dan_ky_II_2017_2018!$B$12:$B$268,'Tong hop'!B123,huong_dan_ky_II_2017_2018!$S$12:$S$268)</f>
        <v>0</v>
      </c>
      <c r="L123" s="123">
        <f>SUMIF(huong_dan_ky_II_2017_2018!$B$12:$B$268,'Tong hop'!B123,huong_dan_ky_II_2017_2018!$R$12:$R$268)</f>
        <v>0</v>
      </c>
      <c r="M123" s="123">
        <f>SUMIF(huong_dan_ky_II_2017_2018!$B$12:$B$268,'Tong hop'!B123,huong_dan_ky_II_2017_2018!$S$12:$S$268)</f>
        <v>0</v>
      </c>
      <c r="N123" s="14"/>
    </row>
    <row r="124" spans="1:14" ht="19.5" customHeight="1">
      <c r="A124" s="13">
        <f t="shared" si="1"/>
        <v>116</v>
      </c>
      <c r="B124" s="13" t="s">
        <v>341</v>
      </c>
      <c r="C124" s="73" t="s">
        <v>402</v>
      </c>
      <c r="D124" s="74" t="s">
        <v>611</v>
      </c>
      <c r="E124" s="122">
        <f>SUMIF(huong_dan_ky_II_2017_2018!$B$12:$B$268,'Tong hop'!B124,huong_dan_ky_II_2017_2018!$K$12:$K$268)</f>
        <v>2</v>
      </c>
      <c r="F124" s="13">
        <f>SUMIF(huong_dan_ky_II_2017_2018!$B$12:$B$268,'Tong hop'!B124,huong_dan_ky_II_2017_2018!$L$12:$L$268)</f>
        <v>30</v>
      </c>
      <c r="G124" s="123">
        <f>SUMIF(huong_dan_ky_II_2017_2018!$B$12:$B$268,'Tong hop'!B124,huong_dan_ky_II_2017_2018!$N$12:$N$268)</f>
        <v>1500000</v>
      </c>
      <c r="H124" s="123">
        <f>SUMIF(huong_dan_ky_II_2017_2018!$B$12:$B$268,'Tong hop'!B124,huong_dan_ky_II_2017_2018!$P$12:$P$268)</f>
        <v>0</v>
      </c>
      <c r="I124" s="123">
        <f>SUMIF(huong_dan_ky_II_2017_2018!$B$12:$B$268,'Tong hop'!B124,huong_dan_ky_II_2017_2018!$Q$12:$Q$268)</f>
        <v>1500000</v>
      </c>
      <c r="J124" s="123">
        <f>SUMIF(huong_dan_ky_II_2017_2018!$B$12:$B$268,'Tong hop'!B124,huong_dan_ky_II_2017_2018!$R$12:$R$268)</f>
        <v>0</v>
      </c>
      <c r="K124" s="123">
        <f>SUMIF(huong_dan_ky_II_2017_2018!$B$12:$B$268,'Tong hop'!B124,huong_dan_ky_II_2017_2018!$S$12:$S$268)</f>
        <v>1500000</v>
      </c>
      <c r="L124" s="123">
        <f>SUMIF(huong_dan_ky_II_2017_2018!$B$12:$B$268,'Tong hop'!B124,huong_dan_ky_II_2017_2018!$R$12:$R$268)</f>
        <v>0</v>
      </c>
      <c r="M124" s="123">
        <f>SUMIF(huong_dan_ky_II_2017_2018!$B$12:$B$268,'Tong hop'!B124,huong_dan_ky_II_2017_2018!$S$12:$S$268)</f>
        <v>1500000</v>
      </c>
      <c r="N124" s="14"/>
    </row>
    <row r="125" spans="1:14" ht="19.5" customHeight="1">
      <c r="A125" s="13">
        <f t="shared" si="1"/>
        <v>117</v>
      </c>
      <c r="B125" s="13" t="s">
        <v>342</v>
      </c>
      <c r="C125" s="73" t="s">
        <v>393</v>
      </c>
      <c r="D125" s="74" t="s">
        <v>403</v>
      </c>
      <c r="E125" s="122">
        <f>SUMIF(huong_dan_ky_II_2017_2018!$B$12:$B$268,'Tong hop'!B125,huong_dan_ky_II_2017_2018!$K$12:$K$268)</f>
        <v>2</v>
      </c>
      <c r="F125" s="13">
        <f>SUMIF(huong_dan_ky_II_2017_2018!$B$12:$B$268,'Tong hop'!B125,huong_dan_ky_II_2017_2018!$L$12:$L$268)</f>
        <v>20</v>
      </c>
      <c r="G125" s="123">
        <f>SUMIF(huong_dan_ky_II_2017_2018!$B$12:$B$268,'Tong hop'!B125,huong_dan_ky_II_2017_2018!$N$12:$N$268)</f>
        <v>1000000</v>
      </c>
      <c r="H125" s="123">
        <f>SUMIF(huong_dan_ky_II_2017_2018!$B$12:$B$268,'Tong hop'!B125,huong_dan_ky_II_2017_2018!$P$12:$P$268)</f>
        <v>0</v>
      </c>
      <c r="I125" s="123">
        <f>SUMIF(huong_dan_ky_II_2017_2018!$B$12:$B$268,'Tong hop'!B125,huong_dan_ky_II_2017_2018!$Q$12:$Q$268)</f>
        <v>1000000</v>
      </c>
      <c r="J125" s="123">
        <f>SUMIF(huong_dan_ky_II_2017_2018!$B$12:$B$268,'Tong hop'!B125,huong_dan_ky_II_2017_2018!$R$12:$R$268)</f>
        <v>0</v>
      </c>
      <c r="K125" s="123">
        <f>SUMIF(huong_dan_ky_II_2017_2018!$B$12:$B$268,'Tong hop'!B125,huong_dan_ky_II_2017_2018!$S$12:$S$268)</f>
        <v>500000</v>
      </c>
      <c r="L125" s="123">
        <f>SUMIF(huong_dan_ky_II_2017_2018!$B$12:$B$268,'Tong hop'!B125,huong_dan_ky_II_2017_2018!$R$12:$R$268)</f>
        <v>0</v>
      </c>
      <c r="M125" s="123">
        <f>SUMIF(huong_dan_ky_II_2017_2018!$B$12:$B$268,'Tong hop'!B125,huong_dan_ky_II_2017_2018!$S$12:$S$268)</f>
        <v>500000</v>
      </c>
      <c r="N125" s="14"/>
    </row>
    <row r="126" spans="1:14" ht="19.5" customHeight="1">
      <c r="A126" s="13">
        <f t="shared" si="1"/>
        <v>118</v>
      </c>
      <c r="B126" s="13" t="s">
        <v>343</v>
      </c>
      <c r="C126" s="73" t="s">
        <v>404</v>
      </c>
      <c r="D126" s="74" t="s">
        <v>525</v>
      </c>
      <c r="E126" s="122">
        <f>SUMIF(huong_dan_ky_II_2017_2018!$B$12:$B$268,'Tong hop'!B126,huong_dan_ky_II_2017_2018!$K$12:$K$268)</f>
        <v>1</v>
      </c>
      <c r="F126" s="13">
        <f>SUMIF(huong_dan_ky_II_2017_2018!$B$12:$B$268,'Tong hop'!B126,huong_dan_ky_II_2017_2018!$L$12:$L$268)</f>
        <v>10</v>
      </c>
      <c r="G126" s="123">
        <f>SUMIF(huong_dan_ky_II_2017_2018!$B$12:$B$268,'Tong hop'!B126,huong_dan_ky_II_2017_2018!$N$12:$N$268)</f>
        <v>500000</v>
      </c>
      <c r="H126" s="123">
        <f>SUMIF(huong_dan_ky_II_2017_2018!$B$12:$B$268,'Tong hop'!B126,huong_dan_ky_II_2017_2018!$P$12:$P$268)</f>
        <v>0</v>
      </c>
      <c r="I126" s="123">
        <f>SUMIF(huong_dan_ky_II_2017_2018!$B$12:$B$268,'Tong hop'!B126,huong_dan_ky_II_2017_2018!$Q$12:$Q$268)</f>
        <v>500000</v>
      </c>
      <c r="J126" s="123">
        <f>SUMIF(huong_dan_ky_II_2017_2018!$B$12:$B$268,'Tong hop'!B126,huong_dan_ky_II_2017_2018!$R$12:$R$268)</f>
        <v>0</v>
      </c>
      <c r="K126" s="123">
        <f>SUMIF(huong_dan_ky_II_2017_2018!$B$12:$B$268,'Tong hop'!B126,huong_dan_ky_II_2017_2018!$S$12:$S$268)</f>
        <v>0</v>
      </c>
      <c r="L126" s="123">
        <f>SUMIF(huong_dan_ky_II_2017_2018!$B$12:$B$268,'Tong hop'!B126,huong_dan_ky_II_2017_2018!$R$12:$R$268)</f>
        <v>0</v>
      </c>
      <c r="M126" s="123">
        <f>SUMIF(huong_dan_ky_II_2017_2018!$B$12:$B$268,'Tong hop'!B126,huong_dan_ky_II_2017_2018!$S$12:$S$268)</f>
        <v>0</v>
      </c>
      <c r="N126" s="14"/>
    </row>
    <row r="127" spans="1:14" ht="19.5" customHeight="1">
      <c r="A127" s="13">
        <f t="shared" si="1"/>
        <v>119</v>
      </c>
      <c r="B127" s="13" t="s">
        <v>344</v>
      </c>
      <c r="C127" s="73" t="s">
        <v>516</v>
      </c>
      <c r="D127" s="74" t="s">
        <v>405</v>
      </c>
      <c r="E127" s="122">
        <f>SUMIF(huong_dan_ky_II_2017_2018!$B$12:$B$268,'Tong hop'!B127,huong_dan_ky_II_2017_2018!$K$12:$K$268)</f>
        <v>1</v>
      </c>
      <c r="F127" s="13">
        <f>SUMIF(huong_dan_ky_II_2017_2018!$B$12:$B$268,'Tong hop'!B127,huong_dan_ky_II_2017_2018!$L$12:$L$268)</f>
        <v>20</v>
      </c>
      <c r="G127" s="123">
        <f>SUMIF(huong_dan_ky_II_2017_2018!$B$12:$B$268,'Tong hop'!B127,huong_dan_ky_II_2017_2018!$N$12:$N$268)</f>
        <v>1000000</v>
      </c>
      <c r="H127" s="123">
        <f>SUMIF(huong_dan_ky_II_2017_2018!$B$12:$B$268,'Tong hop'!B127,huong_dan_ky_II_2017_2018!$P$12:$P$268)</f>
        <v>0</v>
      </c>
      <c r="I127" s="123">
        <f>SUMIF(huong_dan_ky_II_2017_2018!$B$12:$B$268,'Tong hop'!B127,huong_dan_ky_II_2017_2018!$Q$12:$Q$268)</f>
        <v>1000000</v>
      </c>
      <c r="J127" s="123">
        <f>SUMIF(huong_dan_ky_II_2017_2018!$B$12:$B$268,'Tong hop'!B127,huong_dan_ky_II_2017_2018!$R$12:$R$268)</f>
        <v>0</v>
      </c>
      <c r="K127" s="123">
        <f>SUMIF(huong_dan_ky_II_2017_2018!$B$12:$B$268,'Tong hop'!B127,huong_dan_ky_II_2017_2018!$S$12:$S$268)</f>
        <v>0</v>
      </c>
      <c r="L127" s="123">
        <f>SUMIF(huong_dan_ky_II_2017_2018!$B$12:$B$268,'Tong hop'!B127,huong_dan_ky_II_2017_2018!$R$12:$R$268)</f>
        <v>0</v>
      </c>
      <c r="M127" s="123">
        <f>SUMIF(huong_dan_ky_II_2017_2018!$B$12:$B$268,'Tong hop'!B127,huong_dan_ky_II_2017_2018!$S$12:$S$268)</f>
        <v>0</v>
      </c>
      <c r="N127" s="14"/>
    </row>
    <row r="128" spans="1:14" ht="19.5" customHeight="1">
      <c r="A128" s="13">
        <f t="shared" si="1"/>
        <v>120</v>
      </c>
      <c r="B128" s="13" t="s">
        <v>345</v>
      </c>
      <c r="C128" s="73" t="s">
        <v>268</v>
      </c>
      <c r="D128" s="74" t="s">
        <v>406</v>
      </c>
      <c r="E128" s="122">
        <f>SUMIF(huong_dan_ky_II_2017_2018!$B$12:$B$268,'Tong hop'!B128,huong_dan_ky_II_2017_2018!$K$12:$K$268)</f>
        <v>2</v>
      </c>
      <c r="F128" s="13">
        <f>SUMIF(huong_dan_ky_II_2017_2018!$B$12:$B$268,'Tong hop'!B128,huong_dan_ky_II_2017_2018!$L$12:$L$268)</f>
        <v>40</v>
      </c>
      <c r="G128" s="123">
        <f>SUMIF(huong_dan_ky_II_2017_2018!$B$12:$B$268,'Tong hop'!B128,huong_dan_ky_II_2017_2018!$N$12:$N$268)</f>
        <v>2000000</v>
      </c>
      <c r="H128" s="123">
        <f>SUMIF(huong_dan_ky_II_2017_2018!$B$12:$B$268,'Tong hop'!B128,huong_dan_ky_II_2017_2018!$P$12:$P$268)</f>
        <v>0</v>
      </c>
      <c r="I128" s="123">
        <f>SUMIF(huong_dan_ky_II_2017_2018!$B$12:$B$268,'Tong hop'!B128,huong_dan_ky_II_2017_2018!$Q$12:$Q$268)</f>
        <v>2000000</v>
      </c>
      <c r="J128" s="123">
        <f>SUMIF(huong_dan_ky_II_2017_2018!$B$12:$B$268,'Tong hop'!B128,huong_dan_ky_II_2017_2018!$R$12:$R$268)</f>
        <v>0</v>
      </c>
      <c r="K128" s="123">
        <f>SUMIF(huong_dan_ky_II_2017_2018!$B$12:$B$268,'Tong hop'!B128,huong_dan_ky_II_2017_2018!$S$12:$S$268)</f>
        <v>500000</v>
      </c>
      <c r="L128" s="123">
        <f>SUMIF(huong_dan_ky_II_2017_2018!$B$12:$B$268,'Tong hop'!B128,huong_dan_ky_II_2017_2018!$R$12:$R$268)</f>
        <v>0</v>
      </c>
      <c r="M128" s="123">
        <f>SUMIF(huong_dan_ky_II_2017_2018!$B$12:$B$268,'Tong hop'!B128,huong_dan_ky_II_2017_2018!$S$12:$S$268)</f>
        <v>500000</v>
      </c>
      <c r="N128" s="14"/>
    </row>
    <row r="129" spans="1:14" ht="19.5" customHeight="1">
      <c r="A129" s="13">
        <f t="shared" si="1"/>
        <v>121</v>
      </c>
      <c r="B129" s="13" t="s">
        <v>679</v>
      </c>
      <c r="C129" s="73" t="s">
        <v>751</v>
      </c>
      <c r="D129" s="74" t="s">
        <v>752</v>
      </c>
      <c r="E129" s="122">
        <f>SUMIF(huong_dan_ky_II_2017_2018!$B$12:$B$268,'Tong hop'!B129,huong_dan_ky_II_2017_2018!$K$12:$K$268)</f>
        <v>1</v>
      </c>
      <c r="F129" s="13">
        <f>SUMIF(huong_dan_ky_II_2017_2018!$B$12:$B$268,'Tong hop'!B129,huong_dan_ky_II_2017_2018!$L$12:$L$268)</f>
        <v>20</v>
      </c>
      <c r="G129" s="123">
        <f>SUMIF(huong_dan_ky_II_2017_2018!$B$12:$B$268,'Tong hop'!B129,huong_dan_ky_II_2017_2018!$N$12:$N$268)</f>
        <v>1000000</v>
      </c>
      <c r="H129" s="123">
        <f>SUMIF(huong_dan_ky_II_2017_2018!$B$12:$B$268,'Tong hop'!B129,huong_dan_ky_II_2017_2018!$P$12:$P$268)</f>
        <v>0</v>
      </c>
      <c r="I129" s="123">
        <f>SUMIF(huong_dan_ky_II_2017_2018!$B$12:$B$268,'Tong hop'!B129,huong_dan_ky_II_2017_2018!$Q$12:$Q$268)</f>
        <v>1000000</v>
      </c>
      <c r="J129" s="123">
        <f>SUMIF(huong_dan_ky_II_2017_2018!$B$12:$B$268,'Tong hop'!B129,huong_dan_ky_II_2017_2018!$R$12:$R$268)</f>
        <v>0</v>
      </c>
      <c r="K129" s="123">
        <f>SUMIF(huong_dan_ky_II_2017_2018!$B$12:$B$268,'Tong hop'!B129,huong_dan_ky_II_2017_2018!$S$12:$S$268)</f>
        <v>0</v>
      </c>
      <c r="L129" s="123">
        <f>SUMIF(huong_dan_ky_II_2017_2018!$B$12:$B$268,'Tong hop'!B129,huong_dan_ky_II_2017_2018!$R$12:$R$268)</f>
        <v>0</v>
      </c>
      <c r="M129" s="123">
        <f>SUMIF(huong_dan_ky_II_2017_2018!$B$12:$B$268,'Tong hop'!B129,huong_dan_ky_II_2017_2018!$S$12:$S$268)</f>
        <v>0</v>
      </c>
      <c r="N129" s="14"/>
    </row>
    <row r="130" spans="1:14" ht="19.5" customHeight="1">
      <c r="A130" s="13">
        <f t="shared" si="1"/>
        <v>122</v>
      </c>
      <c r="B130" s="13" t="s">
        <v>346</v>
      </c>
      <c r="C130" s="73" t="s">
        <v>408</v>
      </c>
      <c r="D130" s="74" t="s">
        <v>409</v>
      </c>
      <c r="E130" s="122">
        <f>SUMIF(huong_dan_ky_II_2017_2018!$B$12:$B$268,'Tong hop'!B130,huong_dan_ky_II_2017_2018!$K$12:$K$268)</f>
        <v>1</v>
      </c>
      <c r="F130" s="13">
        <f>SUMIF(huong_dan_ky_II_2017_2018!$B$12:$B$268,'Tong hop'!B130,huong_dan_ky_II_2017_2018!$L$12:$L$268)</f>
        <v>10</v>
      </c>
      <c r="G130" s="123">
        <f>SUMIF(huong_dan_ky_II_2017_2018!$B$12:$B$268,'Tong hop'!B130,huong_dan_ky_II_2017_2018!$N$12:$N$268)</f>
        <v>500000</v>
      </c>
      <c r="H130" s="123">
        <f>SUMIF(huong_dan_ky_II_2017_2018!$B$12:$B$268,'Tong hop'!B130,huong_dan_ky_II_2017_2018!$P$12:$P$268)</f>
        <v>0</v>
      </c>
      <c r="I130" s="123">
        <f>SUMIF(huong_dan_ky_II_2017_2018!$B$12:$B$268,'Tong hop'!B130,huong_dan_ky_II_2017_2018!$Q$12:$Q$268)</f>
        <v>500000</v>
      </c>
      <c r="J130" s="123">
        <f>SUMIF(huong_dan_ky_II_2017_2018!$B$12:$B$268,'Tong hop'!B130,huong_dan_ky_II_2017_2018!$R$12:$R$268)</f>
        <v>0</v>
      </c>
      <c r="K130" s="123">
        <f>SUMIF(huong_dan_ky_II_2017_2018!$B$12:$B$268,'Tong hop'!B130,huong_dan_ky_II_2017_2018!$S$12:$S$268)</f>
        <v>500000</v>
      </c>
      <c r="L130" s="123">
        <f>SUMIF(huong_dan_ky_II_2017_2018!$B$12:$B$268,'Tong hop'!B130,huong_dan_ky_II_2017_2018!$R$12:$R$268)</f>
        <v>0</v>
      </c>
      <c r="M130" s="123">
        <f>SUMIF(huong_dan_ky_II_2017_2018!$B$12:$B$268,'Tong hop'!B130,huong_dan_ky_II_2017_2018!$S$12:$S$268)</f>
        <v>500000</v>
      </c>
      <c r="N130" s="14"/>
    </row>
    <row r="131" spans="1:14" ht="19.5" customHeight="1">
      <c r="A131" s="13">
        <f t="shared" si="1"/>
        <v>123</v>
      </c>
      <c r="B131" s="13" t="s">
        <v>347</v>
      </c>
      <c r="C131" s="73" t="s">
        <v>1038</v>
      </c>
      <c r="D131" s="74" t="s">
        <v>410</v>
      </c>
      <c r="E131" s="122">
        <f>SUMIF(huong_dan_ky_II_2017_2018!$B$12:$B$268,'Tong hop'!B131,huong_dan_ky_II_2017_2018!$K$12:$K$268)</f>
        <v>1</v>
      </c>
      <c r="F131" s="13">
        <f>SUMIF(huong_dan_ky_II_2017_2018!$B$12:$B$268,'Tong hop'!B131,huong_dan_ky_II_2017_2018!$L$12:$L$268)</f>
        <v>10</v>
      </c>
      <c r="G131" s="123">
        <f>SUMIF(huong_dan_ky_II_2017_2018!$B$12:$B$268,'Tong hop'!B131,huong_dan_ky_II_2017_2018!$N$12:$N$268)</f>
        <v>500000</v>
      </c>
      <c r="H131" s="123">
        <f>SUMIF(huong_dan_ky_II_2017_2018!$B$12:$B$268,'Tong hop'!B131,huong_dan_ky_II_2017_2018!$P$12:$P$268)</f>
        <v>0</v>
      </c>
      <c r="I131" s="123">
        <f>SUMIF(huong_dan_ky_II_2017_2018!$B$12:$B$268,'Tong hop'!B131,huong_dan_ky_II_2017_2018!$Q$12:$Q$268)</f>
        <v>500000</v>
      </c>
      <c r="J131" s="123">
        <f>SUMIF(huong_dan_ky_II_2017_2018!$B$12:$B$268,'Tong hop'!B131,huong_dan_ky_II_2017_2018!$R$12:$R$268)</f>
        <v>0</v>
      </c>
      <c r="K131" s="123">
        <f>SUMIF(huong_dan_ky_II_2017_2018!$B$12:$B$268,'Tong hop'!B131,huong_dan_ky_II_2017_2018!$S$12:$S$268)</f>
        <v>0</v>
      </c>
      <c r="L131" s="123">
        <f>SUMIF(huong_dan_ky_II_2017_2018!$B$12:$B$268,'Tong hop'!B131,huong_dan_ky_II_2017_2018!$R$12:$R$268)</f>
        <v>0</v>
      </c>
      <c r="M131" s="123">
        <f>SUMIF(huong_dan_ky_II_2017_2018!$B$12:$B$268,'Tong hop'!B131,huong_dan_ky_II_2017_2018!$S$12:$S$268)</f>
        <v>0</v>
      </c>
      <c r="N131" s="14"/>
    </row>
    <row r="132" spans="1:14" ht="19.5" customHeight="1">
      <c r="A132" s="13">
        <f t="shared" si="1"/>
        <v>124</v>
      </c>
      <c r="B132" s="13" t="s">
        <v>348</v>
      </c>
      <c r="C132" s="73" t="s">
        <v>508</v>
      </c>
      <c r="D132" s="74" t="s">
        <v>267</v>
      </c>
      <c r="E132" s="122">
        <f>SUMIF(huong_dan_ky_II_2017_2018!$B$12:$B$268,'Tong hop'!B132,huong_dan_ky_II_2017_2018!$K$12:$K$268)</f>
        <v>1</v>
      </c>
      <c r="F132" s="13">
        <f>SUMIF(huong_dan_ky_II_2017_2018!$B$12:$B$268,'Tong hop'!B132,huong_dan_ky_II_2017_2018!$L$12:$L$268)</f>
        <v>40</v>
      </c>
      <c r="G132" s="123">
        <f>SUMIF(huong_dan_ky_II_2017_2018!$B$12:$B$268,'Tong hop'!B132,huong_dan_ky_II_2017_2018!$N$12:$N$268)</f>
        <v>2000000</v>
      </c>
      <c r="H132" s="123">
        <f>SUMIF(huong_dan_ky_II_2017_2018!$B$12:$B$268,'Tong hop'!B132,huong_dan_ky_II_2017_2018!$P$12:$P$268)</f>
        <v>1000000</v>
      </c>
      <c r="I132" s="123">
        <f>SUMIF(huong_dan_ky_II_2017_2018!$B$12:$B$268,'Tong hop'!B132,huong_dan_ky_II_2017_2018!$Q$12:$Q$268)</f>
        <v>0</v>
      </c>
      <c r="J132" s="123">
        <f>SUMIF(huong_dan_ky_II_2017_2018!$B$12:$B$268,'Tong hop'!B132,huong_dan_ky_II_2017_2018!$R$12:$R$268)</f>
        <v>1000000</v>
      </c>
      <c r="K132" s="123">
        <f>SUMIF(huong_dan_ky_II_2017_2018!$B$12:$B$268,'Tong hop'!B132,huong_dan_ky_II_2017_2018!$S$12:$S$268)</f>
        <v>0</v>
      </c>
      <c r="L132" s="123">
        <f>SUMIF(huong_dan_ky_II_2017_2018!$B$12:$B$268,'Tong hop'!B132,huong_dan_ky_II_2017_2018!$R$12:$R$268)</f>
        <v>1000000</v>
      </c>
      <c r="M132" s="123">
        <f>SUMIF(huong_dan_ky_II_2017_2018!$B$12:$B$268,'Tong hop'!B132,huong_dan_ky_II_2017_2018!$S$12:$S$268)</f>
        <v>0</v>
      </c>
      <c r="N132" s="14"/>
    </row>
    <row r="133" spans="1:14" ht="19.5" customHeight="1">
      <c r="A133" s="13">
        <f t="shared" si="1"/>
        <v>125</v>
      </c>
      <c r="B133" s="13" t="s">
        <v>924</v>
      </c>
      <c r="C133" s="73" t="s">
        <v>715</v>
      </c>
      <c r="D133" s="74" t="s">
        <v>716</v>
      </c>
      <c r="E133" s="122">
        <f>SUMIF(huong_dan_ky_II_2017_2018!$B$12:$B$268,'Tong hop'!B133,huong_dan_ky_II_2017_2018!$K$12:$K$268)</f>
        <v>1</v>
      </c>
      <c r="F133" s="13">
        <f>SUMIF(huong_dan_ky_II_2017_2018!$B$12:$B$268,'Tong hop'!B133,huong_dan_ky_II_2017_2018!$L$12:$L$268)</f>
        <v>14</v>
      </c>
      <c r="G133" s="123">
        <f>SUMIF(huong_dan_ky_II_2017_2018!$B$12:$B$268,'Tong hop'!B133,huong_dan_ky_II_2017_2018!$N$12:$N$268)</f>
        <v>650000</v>
      </c>
      <c r="H133" s="123">
        <f>SUMIF(huong_dan_ky_II_2017_2018!$B$12:$B$268,'Tong hop'!B133,huong_dan_ky_II_2017_2018!$P$12:$P$268)</f>
        <v>0</v>
      </c>
      <c r="I133" s="123">
        <f>SUMIF(huong_dan_ky_II_2017_2018!$B$12:$B$268,'Tong hop'!B133,huong_dan_ky_II_2017_2018!$Q$12:$Q$268)</f>
        <v>0</v>
      </c>
      <c r="J133" s="123">
        <f>SUMIF(huong_dan_ky_II_2017_2018!$B$12:$B$268,'Tong hop'!B133,huong_dan_ky_II_2017_2018!$R$12:$R$268)</f>
        <v>650000</v>
      </c>
      <c r="K133" s="123">
        <f>SUMIF(huong_dan_ky_II_2017_2018!$B$12:$B$268,'Tong hop'!B133,huong_dan_ky_II_2017_2018!$S$12:$S$268)</f>
        <v>0</v>
      </c>
      <c r="L133" s="123">
        <f>SUMIF(huong_dan_ky_II_2017_2018!$B$12:$B$268,'Tong hop'!B133,huong_dan_ky_II_2017_2018!$R$12:$R$268)</f>
        <v>650000</v>
      </c>
      <c r="M133" s="123">
        <f>SUMIF(huong_dan_ky_II_2017_2018!$B$12:$B$268,'Tong hop'!B133,huong_dan_ky_II_2017_2018!$S$12:$S$268)</f>
        <v>0</v>
      </c>
      <c r="N133" s="14"/>
    </row>
    <row r="134" spans="1:14" ht="19.5" customHeight="1">
      <c r="A134" s="13">
        <f t="shared" si="1"/>
        <v>126</v>
      </c>
      <c r="B134" s="13" t="s">
        <v>925</v>
      </c>
      <c r="C134" s="73" t="s">
        <v>268</v>
      </c>
      <c r="D134" s="74" t="s">
        <v>489</v>
      </c>
      <c r="E134" s="122">
        <f>SUMIF(huong_dan_ky_II_2017_2018!$B$12:$B$268,'Tong hop'!B134,huong_dan_ky_II_2017_2018!$K$12:$K$268)</f>
        <v>1</v>
      </c>
      <c r="F134" s="13">
        <f>SUMIF(huong_dan_ky_II_2017_2018!$B$12:$B$268,'Tong hop'!B134,huong_dan_ky_II_2017_2018!$L$12:$L$268)</f>
        <v>10</v>
      </c>
      <c r="G134" s="123">
        <f>SUMIF(huong_dan_ky_II_2017_2018!$B$12:$B$268,'Tong hop'!B134,huong_dan_ky_II_2017_2018!$N$12:$N$268)</f>
        <v>500000</v>
      </c>
      <c r="H134" s="123">
        <f>SUMIF(huong_dan_ky_II_2017_2018!$B$12:$B$268,'Tong hop'!B134,huong_dan_ky_II_2017_2018!$P$12:$P$268)</f>
        <v>0</v>
      </c>
      <c r="I134" s="123">
        <f>SUMIF(huong_dan_ky_II_2017_2018!$B$12:$B$268,'Tong hop'!B134,huong_dan_ky_II_2017_2018!$Q$12:$Q$268)</f>
        <v>0</v>
      </c>
      <c r="J134" s="123">
        <f>SUMIF(huong_dan_ky_II_2017_2018!$B$12:$B$268,'Tong hop'!B134,huong_dan_ky_II_2017_2018!$R$12:$R$268)</f>
        <v>500000</v>
      </c>
      <c r="K134" s="123">
        <f>SUMIF(huong_dan_ky_II_2017_2018!$B$12:$B$268,'Tong hop'!B134,huong_dan_ky_II_2017_2018!$S$12:$S$268)</f>
        <v>0</v>
      </c>
      <c r="L134" s="123">
        <f>SUMIF(huong_dan_ky_II_2017_2018!$B$12:$B$268,'Tong hop'!B134,huong_dan_ky_II_2017_2018!$R$12:$R$268)</f>
        <v>500000</v>
      </c>
      <c r="M134" s="123">
        <f>SUMIF(huong_dan_ky_II_2017_2018!$B$12:$B$268,'Tong hop'!B134,huong_dan_ky_II_2017_2018!$S$12:$S$268)</f>
        <v>0</v>
      </c>
      <c r="N134" s="14"/>
    </row>
    <row r="135" spans="1:14" ht="19.5" customHeight="1">
      <c r="A135" s="13">
        <f t="shared" si="1"/>
        <v>127</v>
      </c>
      <c r="B135" s="13" t="s">
        <v>349</v>
      </c>
      <c r="C135" s="73" t="s">
        <v>411</v>
      </c>
      <c r="D135" s="74" t="s">
        <v>412</v>
      </c>
      <c r="E135" s="122">
        <f>SUMIF(huong_dan_ky_II_2017_2018!$B$12:$B$268,'Tong hop'!B135,huong_dan_ky_II_2017_2018!$K$12:$K$268)</f>
        <v>1</v>
      </c>
      <c r="F135" s="13">
        <f>SUMIF(huong_dan_ky_II_2017_2018!$B$12:$B$268,'Tong hop'!B135,huong_dan_ky_II_2017_2018!$L$12:$L$268)</f>
        <v>10</v>
      </c>
      <c r="G135" s="123">
        <f>SUMIF(huong_dan_ky_II_2017_2018!$B$12:$B$268,'Tong hop'!B135,huong_dan_ky_II_2017_2018!$N$12:$N$268)</f>
        <v>500000</v>
      </c>
      <c r="H135" s="123">
        <f>SUMIF(huong_dan_ky_II_2017_2018!$B$12:$B$268,'Tong hop'!B135,huong_dan_ky_II_2017_2018!$P$12:$P$268)</f>
        <v>0</v>
      </c>
      <c r="I135" s="123">
        <f>SUMIF(huong_dan_ky_II_2017_2018!$B$12:$B$268,'Tong hop'!B135,huong_dan_ky_II_2017_2018!$Q$12:$Q$268)</f>
        <v>500000</v>
      </c>
      <c r="J135" s="123">
        <f>SUMIF(huong_dan_ky_II_2017_2018!$B$12:$B$268,'Tong hop'!B135,huong_dan_ky_II_2017_2018!$R$12:$R$268)</f>
        <v>0</v>
      </c>
      <c r="K135" s="123">
        <f>SUMIF(huong_dan_ky_II_2017_2018!$B$12:$B$268,'Tong hop'!B135,huong_dan_ky_II_2017_2018!$S$12:$S$268)</f>
        <v>0</v>
      </c>
      <c r="L135" s="123">
        <f>SUMIF(huong_dan_ky_II_2017_2018!$B$12:$B$268,'Tong hop'!B135,huong_dan_ky_II_2017_2018!$R$12:$R$268)</f>
        <v>0</v>
      </c>
      <c r="M135" s="123">
        <f>SUMIF(huong_dan_ky_II_2017_2018!$B$12:$B$268,'Tong hop'!B135,huong_dan_ky_II_2017_2018!$S$12:$S$268)</f>
        <v>0</v>
      </c>
      <c r="N135" s="14"/>
    </row>
    <row r="136" spans="1:14" ht="19.5" customHeight="1">
      <c r="A136" s="13">
        <f t="shared" si="1"/>
        <v>128</v>
      </c>
      <c r="B136" s="13" t="s">
        <v>350</v>
      </c>
      <c r="C136" s="73" t="s">
        <v>413</v>
      </c>
      <c r="D136" s="74" t="s">
        <v>527</v>
      </c>
      <c r="E136" s="122">
        <f>SUMIF(huong_dan_ky_II_2017_2018!$B$12:$B$268,'Tong hop'!B136,huong_dan_ky_II_2017_2018!$K$12:$K$268)</f>
        <v>1</v>
      </c>
      <c r="F136" s="13">
        <f>SUMIF(huong_dan_ky_II_2017_2018!$B$12:$B$268,'Tong hop'!B136,huong_dan_ky_II_2017_2018!$L$12:$L$268)</f>
        <v>10</v>
      </c>
      <c r="G136" s="123">
        <f>SUMIF(huong_dan_ky_II_2017_2018!$B$12:$B$268,'Tong hop'!B136,huong_dan_ky_II_2017_2018!$N$12:$N$268)</f>
        <v>500000</v>
      </c>
      <c r="H136" s="123">
        <f>SUMIF(huong_dan_ky_II_2017_2018!$B$12:$B$268,'Tong hop'!B136,huong_dan_ky_II_2017_2018!$P$12:$P$268)</f>
        <v>0</v>
      </c>
      <c r="I136" s="123">
        <f>SUMIF(huong_dan_ky_II_2017_2018!$B$12:$B$268,'Tong hop'!B136,huong_dan_ky_II_2017_2018!$Q$12:$Q$268)</f>
        <v>500000</v>
      </c>
      <c r="J136" s="123">
        <f>SUMIF(huong_dan_ky_II_2017_2018!$B$12:$B$268,'Tong hop'!B136,huong_dan_ky_II_2017_2018!$R$12:$R$268)</f>
        <v>0</v>
      </c>
      <c r="K136" s="123">
        <f>SUMIF(huong_dan_ky_II_2017_2018!$B$12:$B$268,'Tong hop'!B136,huong_dan_ky_II_2017_2018!$S$12:$S$268)</f>
        <v>0</v>
      </c>
      <c r="L136" s="123">
        <f>SUMIF(huong_dan_ky_II_2017_2018!$B$12:$B$268,'Tong hop'!B136,huong_dan_ky_II_2017_2018!$R$12:$R$268)</f>
        <v>0</v>
      </c>
      <c r="M136" s="123">
        <f>SUMIF(huong_dan_ky_II_2017_2018!$B$12:$B$268,'Tong hop'!B136,huong_dan_ky_II_2017_2018!$S$12:$S$268)</f>
        <v>0</v>
      </c>
      <c r="N136" s="14"/>
    </row>
    <row r="137" spans="1:14" ht="19.5" customHeight="1">
      <c r="A137" s="13">
        <f t="shared" si="1"/>
        <v>129</v>
      </c>
      <c r="B137" s="13" t="s">
        <v>351</v>
      </c>
      <c r="C137" s="73" t="s">
        <v>414</v>
      </c>
      <c r="D137" s="74" t="s">
        <v>501</v>
      </c>
      <c r="E137" s="122">
        <f>SUMIF(huong_dan_ky_II_2017_2018!$B$12:$B$268,'Tong hop'!B137,huong_dan_ky_II_2017_2018!$K$12:$K$268)</f>
        <v>1</v>
      </c>
      <c r="F137" s="13">
        <f>SUMIF(huong_dan_ky_II_2017_2018!$B$12:$B$268,'Tong hop'!B137,huong_dan_ky_II_2017_2018!$L$12:$L$268)</f>
        <v>10</v>
      </c>
      <c r="G137" s="123">
        <f>SUMIF(huong_dan_ky_II_2017_2018!$B$12:$B$268,'Tong hop'!B137,huong_dan_ky_II_2017_2018!$N$12:$N$268)</f>
        <v>500000</v>
      </c>
      <c r="H137" s="123">
        <f>SUMIF(huong_dan_ky_II_2017_2018!$B$12:$B$268,'Tong hop'!B137,huong_dan_ky_II_2017_2018!$P$12:$P$268)</f>
        <v>0</v>
      </c>
      <c r="I137" s="123">
        <f>SUMIF(huong_dan_ky_II_2017_2018!$B$12:$B$268,'Tong hop'!B137,huong_dan_ky_II_2017_2018!$Q$12:$Q$268)</f>
        <v>500000</v>
      </c>
      <c r="J137" s="123">
        <f>SUMIF(huong_dan_ky_II_2017_2018!$B$12:$B$268,'Tong hop'!B137,huong_dan_ky_II_2017_2018!$R$12:$R$268)</f>
        <v>0</v>
      </c>
      <c r="K137" s="123">
        <f>SUMIF(huong_dan_ky_II_2017_2018!$B$12:$B$268,'Tong hop'!B137,huong_dan_ky_II_2017_2018!$S$12:$S$268)</f>
        <v>500000</v>
      </c>
      <c r="L137" s="123">
        <f>SUMIF(huong_dan_ky_II_2017_2018!$B$12:$B$268,'Tong hop'!B137,huong_dan_ky_II_2017_2018!$R$12:$R$268)</f>
        <v>0</v>
      </c>
      <c r="M137" s="123">
        <f>SUMIF(huong_dan_ky_II_2017_2018!$B$12:$B$268,'Tong hop'!B137,huong_dan_ky_II_2017_2018!$S$12:$S$268)</f>
        <v>500000</v>
      </c>
      <c r="N137" s="14"/>
    </row>
    <row r="138" spans="1:14" ht="19.5" customHeight="1">
      <c r="A138" s="13">
        <f t="shared" si="1"/>
        <v>130</v>
      </c>
      <c r="B138" s="13" t="s">
        <v>680</v>
      </c>
      <c r="C138" s="73" t="s">
        <v>753</v>
      </c>
      <c r="D138" s="74" t="s">
        <v>521</v>
      </c>
      <c r="E138" s="122">
        <f>SUMIF(huong_dan_ky_II_2017_2018!$B$12:$B$268,'Tong hop'!B138,huong_dan_ky_II_2017_2018!$K$12:$K$268)</f>
        <v>1</v>
      </c>
      <c r="F138" s="13">
        <f>SUMIF(huong_dan_ky_II_2017_2018!$B$12:$B$268,'Tong hop'!B138,huong_dan_ky_II_2017_2018!$L$12:$L$268)</f>
        <v>10</v>
      </c>
      <c r="G138" s="123">
        <f>SUMIF(huong_dan_ky_II_2017_2018!$B$12:$B$268,'Tong hop'!B138,huong_dan_ky_II_2017_2018!$N$12:$N$268)</f>
        <v>500000</v>
      </c>
      <c r="H138" s="123">
        <f>SUMIF(huong_dan_ky_II_2017_2018!$B$12:$B$268,'Tong hop'!B138,huong_dan_ky_II_2017_2018!$P$12:$P$268)</f>
        <v>0</v>
      </c>
      <c r="I138" s="123">
        <f>SUMIF(huong_dan_ky_II_2017_2018!$B$12:$B$268,'Tong hop'!B138,huong_dan_ky_II_2017_2018!$Q$12:$Q$268)</f>
        <v>0</v>
      </c>
      <c r="J138" s="123">
        <f>SUMIF(huong_dan_ky_II_2017_2018!$B$12:$B$268,'Tong hop'!B138,huong_dan_ky_II_2017_2018!$R$12:$R$268)</f>
        <v>500000</v>
      </c>
      <c r="K138" s="123">
        <f>SUMIF(huong_dan_ky_II_2017_2018!$B$12:$B$268,'Tong hop'!B138,huong_dan_ky_II_2017_2018!$S$12:$S$268)</f>
        <v>0</v>
      </c>
      <c r="L138" s="123">
        <f>SUMIF(huong_dan_ky_II_2017_2018!$B$12:$B$268,'Tong hop'!B138,huong_dan_ky_II_2017_2018!$R$12:$R$268)</f>
        <v>500000</v>
      </c>
      <c r="M138" s="123">
        <f>SUMIF(huong_dan_ky_II_2017_2018!$B$12:$B$268,'Tong hop'!B138,huong_dan_ky_II_2017_2018!$S$12:$S$268)</f>
        <v>0</v>
      </c>
      <c r="N138" s="14"/>
    </row>
    <row r="139" spans="1:14" ht="19.5" customHeight="1">
      <c r="A139" s="13">
        <f aca="true" t="shared" si="2" ref="A139:A144">A138+1</f>
        <v>131</v>
      </c>
      <c r="B139" s="13" t="s">
        <v>926</v>
      </c>
      <c r="C139" s="73" t="s">
        <v>509</v>
      </c>
      <c r="D139" s="74" t="s">
        <v>990</v>
      </c>
      <c r="E139" s="122">
        <f>SUMIF(huong_dan_ky_II_2017_2018!$B$12:$B$268,'Tong hop'!B139,huong_dan_ky_II_2017_2018!$K$12:$K$268)</f>
        <v>1</v>
      </c>
      <c r="F139" s="13">
        <f>SUMIF(huong_dan_ky_II_2017_2018!$B$12:$B$268,'Tong hop'!B139,huong_dan_ky_II_2017_2018!$L$12:$L$268)</f>
        <v>20</v>
      </c>
      <c r="G139" s="123">
        <f>SUMIF(huong_dan_ky_II_2017_2018!$B$12:$B$268,'Tong hop'!B139,huong_dan_ky_II_2017_2018!$N$12:$N$268)</f>
        <v>1500000</v>
      </c>
      <c r="H139" s="123">
        <f>SUMIF(huong_dan_ky_II_2017_2018!$B$12:$B$268,'Tong hop'!B139,huong_dan_ky_II_2017_2018!$P$12:$P$268)</f>
        <v>0</v>
      </c>
      <c r="I139" s="123">
        <f>SUMIF(huong_dan_ky_II_2017_2018!$B$12:$B$268,'Tong hop'!B139,huong_dan_ky_II_2017_2018!$Q$12:$Q$268)</f>
        <v>0</v>
      </c>
      <c r="J139" s="123">
        <f>SUMIF(huong_dan_ky_II_2017_2018!$B$12:$B$268,'Tong hop'!B139,huong_dan_ky_II_2017_2018!$R$12:$R$268)</f>
        <v>1500000</v>
      </c>
      <c r="K139" s="123">
        <f>SUMIF(huong_dan_ky_II_2017_2018!$B$12:$B$268,'Tong hop'!B139,huong_dan_ky_II_2017_2018!$S$12:$S$268)</f>
        <v>0</v>
      </c>
      <c r="L139" s="123">
        <f>SUMIF(huong_dan_ky_II_2017_2018!$B$12:$B$268,'Tong hop'!B139,huong_dan_ky_II_2017_2018!$R$12:$R$268)</f>
        <v>1500000</v>
      </c>
      <c r="M139" s="123">
        <f>SUMIF(huong_dan_ky_II_2017_2018!$B$12:$B$268,'Tong hop'!B139,huong_dan_ky_II_2017_2018!$S$12:$S$268)</f>
        <v>0</v>
      </c>
      <c r="N139" s="14"/>
    </row>
    <row r="140" spans="1:14" ht="19.5" customHeight="1">
      <c r="A140" s="13">
        <f t="shared" si="2"/>
        <v>132</v>
      </c>
      <c r="B140" s="13" t="s">
        <v>352</v>
      </c>
      <c r="C140" s="73" t="s">
        <v>415</v>
      </c>
      <c r="D140" s="74" t="s">
        <v>416</v>
      </c>
      <c r="E140" s="122">
        <f>SUMIF(huong_dan_ky_II_2017_2018!$B$12:$B$268,'Tong hop'!B140,huong_dan_ky_II_2017_2018!$K$12:$K$268)</f>
        <v>2</v>
      </c>
      <c r="F140" s="13">
        <f>SUMIF(huong_dan_ky_II_2017_2018!$B$12:$B$268,'Tong hop'!B140,huong_dan_ky_II_2017_2018!$L$12:$L$268)</f>
        <v>30</v>
      </c>
      <c r="G140" s="123">
        <f>SUMIF(huong_dan_ky_II_2017_2018!$B$12:$B$268,'Tong hop'!B140,huong_dan_ky_II_2017_2018!$N$12:$N$268)</f>
        <v>2000000</v>
      </c>
      <c r="H140" s="123">
        <f>SUMIF(huong_dan_ky_II_2017_2018!$B$12:$B$268,'Tong hop'!B140,huong_dan_ky_II_2017_2018!$P$12:$P$268)</f>
        <v>0</v>
      </c>
      <c r="I140" s="123">
        <f>SUMIF(huong_dan_ky_II_2017_2018!$B$12:$B$268,'Tong hop'!B140,huong_dan_ky_II_2017_2018!$Q$12:$Q$268)</f>
        <v>500000</v>
      </c>
      <c r="J140" s="123">
        <f>SUMIF(huong_dan_ky_II_2017_2018!$B$12:$B$268,'Tong hop'!B140,huong_dan_ky_II_2017_2018!$R$12:$R$268)</f>
        <v>1500000</v>
      </c>
      <c r="K140" s="123">
        <f>SUMIF(huong_dan_ky_II_2017_2018!$B$12:$B$268,'Tong hop'!B140,huong_dan_ky_II_2017_2018!$S$12:$S$268)</f>
        <v>500000</v>
      </c>
      <c r="L140" s="123">
        <f>SUMIF(huong_dan_ky_II_2017_2018!$B$12:$B$268,'Tong hop'!B140,huong_dan_ky_II_2017_2018!$R$12:$R$268)</f>
        <v>1500000</v>
      </c>
      <c r="M140" s="123">
        <f>SUMIF(huong_dan_ky_II_2017_2018!$B$12:$B$268,'Tong hop'!B140,huong_dan_ky_II_2017_2018!$S$12:$S$268)</f>
        <v>500000</v>
      </c>
      <c r="N140" s="14"/>
    </row>
    <row r="141" spans="1:14" ht="19.5" customHeight="1">
      <c r="A141" s="13">
        <f t="shared" si="2"/>
        <v>133</v>
      </c>
      <c r="B141" s="13" t="s">
        <v>353</v>
      </c>
      <c r="C141" s="73" t="s">
        <v>510</v>
      </c>
      <c r="D141" s="74" t="s">
        <v>521</v>
      </c>
      <c r="E141" s="122">
        <f>SUMIF(huong_dan_ky_II_2017_2018!$B$12:$B$268,'Tong hop'!B141,huong_dan_ky_II_2017_2018!$K$12:$K$268)</f>
        <v>1</v>
      </c>
      <c r="F141" s="13">
        <f>SUMIF(huong_dan_ky_II_2017_2018!$B$12:$B$268,'Tong hop'!B141,huong_dan_ky_II_2017_2018!$L$12:$L$268)</f>
        <v>20</v>
      </c>
      <c r="G141" s="123">
        <f>SUMIF(huong_dan_ky_II_2017_2018!$B$12:$B$268,'Tong hop'!B141,huong_dan_ky_II_2017_2018!$N$12:$N$268)</f>
        <v>1000000</v>
      </c>
      <c r="H141" s="123">
        <f>SUMIF(huong_dan_ky_II_2017_2018!$B$12:$B$268,'Tong hop'!B141,huong_dan_ky_II_2017_2018!$P$12:$P$268)</f>
        <v>0</v>
      </c>
      <c r="I141" s="123">
        <f>SUMIF(huong_dan_ky_II_2017_2018!$B$12:$B$268,'Tong hop'!B141,huong_dan_ky_II_2017_2018!$Q$12:$Q$268)</f>
        <v>1000000</v>
      </c>
      <c r="J141" s="123">
        <f>SUMIF(huong_dan_ky_II_2017_2018!$B$12:$B$268,'Tong hop'!B141,huong_dan_ky_II_2017_2018!$R$12:$R$268)</f>
        <v>0</v>
      </c>
      <c r="K141" s="123">
        <f>SUMIF(huong_dan_ky_II_2017_2018!$B$12:$B$268,'Tong hop'!B141,huong_dan_ky_II_2017_2018!$S$12:$S$268)</f>
        <v>1000000</v>
      </c>
      <c r="L141" s="123">
        <f>SUMIF(huong_dan_ky_II_2017_2018!$B$12:$B$268,'Tong hop'!B141,huong_dan_ky_II_2017_2018!$R$12:$R$268)</f>
        <v>0</v>
      </c>
      <c r="M141" s="123">
        <f>SUMIF(huong_dan_ky_II_2017_2018!$B$12:$B$268,'Tong hop'!B141,huong_dan_ky_II_2017_2018!$S$12:$S$268)</f>
        <v>1000000</v>
      </c>
      <c r="N141" s="14"/>
    </row>
    <row r="142" spans="1:14" ht="19.5" customHeight="1">
      <c r="A142" s="13">
        <f t="shared" si="2"/>
        <v>134</v>
      </c>
      <c r="B142" s="13" t="s">
        <v>1044</v>
      </c>
      <c r="C142" s="73" t="s">
        <v>509</v>
      </c>
      <c r="D142" s="74" t="s">
        <v>990</v>
      </c>
      <c r="E142" s="122">
        <f>SUMIF(huong_dan_ky_II_2017_2018!$B$12:$B$268,'Tong hop'!B142,huong_dan_ky_II_2017_2018!$K$12:$K$268)</f>
        <v>1</v>
      </c>
      <c r="F142" s="13">
        <f>SUMIF(huong_dan_ky_II_2017_2018!$B$12:$B$268,'Tong hop'!B142,huong_dan_ky_II_2017_2018!$L$12:$L$268)</f>
        <v>28</v>
      </c>
      <c r="G142" s="123">
        <f>SUMIF(huong_dan_ky_II_2017_2018!$B$12:$B$268,'Tong hop'!B142,huong_dan_ky_II_2017_2018!$N$12:$N$268)</f>
        <v>1400000</v>
      </c>
      <c r="H142" s="123">
        <f>SUMIF(huong_dan_ky_II_2017_2018!$B$12:$B$268,'Tong hop'!B142,huong_dan_ky_II_2017_2018!$P$12:$P$268)</f>
        <v>0</v>
      </c>
      <c r="I142" s="123">
        <f>SUMIF(huong_dan_ky_II_2017_2018!$B$12:$B$268,'Tong hop'!B142,huong_dan_ky_II_2017_2018!$Q$12:$Q$268)</f>
        <v>0</v>
      </c>
      <c r="J142" s="123">
        <f>SUMIF(huong_dan_ky_II_2017_2018!$B$12:$B$268,'Tong hop'!B142,huong_dan_ky_II_2017_2018!$R$12:$R$268)</f>
        <v>1400000</v>
      </c>
      <c r="K142" s="123">
        <f>SUMIF(huong_dan_ky_II_2017_2018!$B$12:$B$268,'Tong hop'!B142,huong_dan_ky_II_2017_2018!$S$12:$S$268)</f>
        <v>0</v>
      </c>
      <c r="L142" s="123">
        <f>SUMIF(huong_dan_ky_II_2017_2018!$B$12:$B$268,'Tong hop'!B142,huong_dan_ky_II_2017_2018!$R$12:$R$268)</f>
        <v>1400000</v>
      </c>
      <c r="M142" s="123">
        <f>SUMIF(huong_dan_ky_II_2017_2018!$B$12:$B$268,'Tong hop'!B142,huong_dan_ky_II_2017_2018!$S$12:$S$268)</f>
        <v>0</v>
      </c>
      <c r="N142" s="14"/>
    </row>
    <row r="143" spans="1:14" ht="19.5" customHeight="1">
      <c r="A143" s="13">
        <f t="shared" si="2"/>
        <v>135</v>
      </c>
      <c r="B143" s="13" t="s">
        <v>1045</v>
      </c>
      <c r="C143" s="73" t="s">
        <v>415</v>
      </c>
      <c r="D143" s="74" t="s">
        <v>416</v>
      </c>
      <c r="E143" s="122">
        <f>SUMIF(huong_dan_ky_II_2017_2018!$B$12:$B$268,'Tong hop'!B143,huong_dan_ky_II_2017_2018!$K$12:$K$268)</f>
        <v>1</v>
      </c>
      <c r="F143" s="13">
        <f>SUMIF(huong_dan_ky_II_2017_2018!$B$12:$B$268,'Tong hop'!B143,huong_dan_ky_II_2017_2018!$L$12:$L$268)</f>
        <v>28</v>
      </c>
      <c r="G143" s="123">
        <f>SUMIF(huong_dan_ky_II_2017_2018!$B$12:$B$268,'Tong hop'!B143,huong_dan_ky_II_2017_2018!$N$12:$N$268)</f>
        <v>1400000</v>
      </c>
      <c r="H143" s="123">
        <f>SUMIF(huong_dan_ky_II_2017_2018!$B$12:$B$268,'Tong hop'!B143,huong_dan_ky_II_2017_2018!$P$12:$P$268)</f>
        <v>0</v>
      </c>
      <c r="I143" s="123">
        <f>SUMIF(huong_dan_ky_II_2017_2018!$B$12:$B$268,'Tong hop'!B143,huong_dan_ky_II_2017_2018!$Q$12:$Q$268)</f>
        <v>0</v>
      </c>
      <c r="J143" s="123">
        <f>SUMIF(huong_dan_ky_II_2017_2018!$B$12:$B$268,'Tong hop'!B143,huong_dan_ky_II_2017_2018!$R$12:$R$268)</f>
        <v>1400000</v>
      </c>
      <c r="K143" s="123">
        <f>SUMIF(huong_dan_ky_II_2017_2018!$B$12:$B$268,'Tong hop'!B143,huong_dan_ky_II_2017_2018!$S$12:$S$268)</f>
        <v>0</v>
      </c>
      <c r="L143" s="123">
        <f>SUMIF(huong_dan_ky_II_2017_2018!$B$12:$B$268,'Tong hop'!B143,huong_dan_ky_II_2017_2018!$R$12:$R$268)</f>
        <v>1400000</v>
      </c>
      <c r="M143" s="123">
        <f>SUMIF(huong_dan_ky_II_2017_2018!$B$12:$B$268,'Tong hop'!B143,huong_dan_ky_II_2017_2018!$S$12:$S$268)</f>
        <v>0</v>
      </c>
      <c r="N143" s="14"/>
    </row>
    <row r="144" spans="1:14" ht="19.5" customHeight="1">
      <c r="A144" s="124">
        <f t="shared" si="2"/>
        <v>136</v>
      </c>
      <c r="B144" s="124" t="s">
        <v>1046</v>
      </c>
      <c r="C144" s="137" t="s">
        <v>510</v>
      </c>
      <c r="D144" s="138" t="s">
        <v>521</v>
      </c>
      <c r="E144" s="125">
        <f>SUMIF(huong_dan_ky_II_2017_2018!$B$12:$B$268,'Tong hop'!B144,huong_dan_ky_II_2017_2018!$K$12:$K$268)</f>
        <v>1</v>
      </c>
      <c r="F144" s="124">
        <f>SUMIF(huong_dan_ky_II_2017_2018!$B$12:$B$268,'Tong hop'!B144,huong_dan_ky_II_2017_2018!$L$12:$L$268)</f>
        <v>28</v>
      </c>
      <c r="G144" s="126">
        <f>SUMIF(huong_dan_ky_II_2017_2018!$B$12:$B$268,'Tong hop'!B144,huong_dan_ky_II_2017_2018!$N$12:$N$268)</f>
        <v>1400000</v>
      </c>
      <c r="H144" s="126">
        <f>SUMIF(huong_dan_ky_II_2017_2018!$B$12:$B$268,'Tong hop'!B144,huong_dan_ky_II_2017_2018!$P$12:$P$268)</f>
        <v>0</v>
      </c>
      <c r="I144" s="126">
        <f>SUMIF(huong_dan_ky_II_2017_2018!$B$12:$B$268,'Tong hop'!B144,huong_dan_ky_II_2017_2018!$Q$12:$Q$268)</f>
        <v>0</v>
      </c>
      <c r="J144" s="126">
        <f>SUMIF(huong_dan_ky_II_2017_2018!$B$12:$B$268,'Tong hop'!B144,huong_dan_ky_II_2017_2018!$R$12:$R$268)</f>
        <v>1400000</v>
      </c>
      <c r="K144" s="126">
        <f>SUMIF(huong_dan_ky_II_2017_2018!$B$12:$B$268,'Tong hop'!B144,huong_dan_ky_II_2017_2018!$S$12:$S$268)</f>
        <v>0</v>
      </c>
      <c r="L144" s="123">
        <f>SUMIF(huong_dan_ky_II_2017_2018!$B$12:$B$268,'Tong hop'!B144,huong_dan_ky_II_2017_2018!$R$12:$R$268)</f>
        <v>1400000</v>
      </c>
      <c r="M144" s="123">
        <f>SUMIF(huong_dan_ky_II_2017_2018!$B$12:$B$268,'Tong hop'!B144,huong_dan_ky_II_2017_2018!$S$12:$S$268)</f>
        <v>0</v>
      </c>
      <c r="N144" s="127"/>
    </row>
    <row r="145" spans="1:14" ht="15.75" hidden="1">
      <c r="A145" s="109"/>
      <c r="B145" s="107"/>
      <c r="C145" s="110"/>
      <c r="D145" s="110"/>
      <c r="E145" s="108"/>
      <c r="F145" s="107"/>
      <c r="G145" s="111"/>
      <c r="H145" s="111"/>
      <c r="I145" s="111"/>
      <c r="J145" s="111"/>
      <c r="K145" s="111"/>
      <c r="L145" s="111"/>
      <c r="M145" s="111"/>
      <c r="N145" s="109"/>
    </row>
    <row r="146" spans="1:14" ht="26.25" customHeight="1">
      <c r="A146" s="112"/>
      <c r="B146" s="113"/>
      <c r="C146" s="152" t="s">
        <v>599</v>
      </c>
      <c r="D146" s="152"/>
      <c r="E146" s="114">
        <f aca="true" t="shared" si="3" ref="E146:M146">SUBTOTAL(9,E10:E145)</f>
        <v>257</v>
      </c>
      <c r="F146" s="114">
        <f t="shared" si="3"/>
        <v>4145</v>
      </c>
      <c r="G146" s="115">
        <f t="shared" si="3"/>
        <v>219600000</v>
      </c>
      <c r="H146" s="115">
        <f t="shared" si="3"/>
        <v>9500000</v>
      </c>
      <c r="I146" s="115">
        <f t="shared" si="3"/>
        <v>71150000</v>
      </c>
      <c r="J146" s="115">
        <f t="shared" si="3"/>
        <v>137950000</v>
      </c>
      <c r="K146" s="115">
        <f t="shared" si="3"/>
        <v>22900000</v>
      </c>
      <c r="L146" s="115">
        <f t="shared" si="3"/>
        <v>137950000</v>
      </c>
      <c r="M146" s="115">
        <f t="shared" si="3"/>
        <v>22900000</v>
      </c>
      <c r="N146" s="112"/>
    </row>
    <row r="147" spans="1:14" ht="9" customHeight="1">
      <c r="A147" s="89"/>
      <c r="B147" s="90"/>
      <c r="C147" s="77"/>
      <c r="D147" s="77"/>
      <c r="E147" s="91"/>
      <c r="F147" s="91"/>
      <c r="G147" s="91"/>
      <c r="H147" s="91"/>
      <c r="I147" s="91"/>
      <c r="J147" s="91"/>
      <c r="K147" s="91"/>
      <c r="L147" s="91"/>
      <c r="M147" s="91"/>
      <c r="N147" s="89"/>
    </row>
    <row r="148" spans="1:14" ht="21" customHeight="1">
      <c r="A148" s="89"/>
      <c r="B148" s="90"/>
      <c r="C148" s="151" t="s">
        <v>440</v>
      </c>
      <c r="D148" s="151"/>
      <c r="E148" s="91">
        <f>L146</f>
        <v>137950000</v>
      </c>
      <c r="F148" s="91" t="s">
        <v>439</v>
      </c>
      <c r="N148" s="89"/>
    </row>
    <row r="149" spans="2:14" ht="15.75">
      <c r="B149" s="10"/>
      <c r="C149" s="153" t="s">
        <v>604</v>
      </c>
      <c r="D149" s="153"/>
      <c r="E149" s="92" t="str">
        <f>tien_so!C6</f>
        <v>Một trăm ba mươi bảy triệu chín trăm năm mươi ngàn đồng./.</v>
      </c>
      <c r="F149" s="90"/>
      <c r="G149" s="93"/>
      <c r="H149" s="93"/>
      <c r="I149" s="93"/>
      <c r="J149" s="93"/>
      <c r="K149" s="93"/>
      <c r="L149" s="93"/>
      <c r="M149" s="93"/>
      <c r="N149" s="94"/>
    </row>
    <row r="150" spans="3:14" ht="18.75">
      <c r="C150" s="40"/>
      <c r="D150" s="40"/>
      <c r="F150" s="39"/>
      <c r="G150" s="39"/>
      <c r="H150" s="39"/>
      <c r="I150" s="39"/>
      <c r="J150" s="39"/>
      <c r="K150" s="39"/>
      <c r="L150" s="39"/>
      <c r="M150" s="39"/>
      <c r="N150" s="39"/>
    </row>
    <row r="154" spans="1:14" s="145" customFormat="1" ht="19.5" customHeight="1">
      <c r="A154" s="139">
        <f>A105+1</f>
        <v>97</v>
      </c>
      <c r="B154" s="139" t="s">
        <v>917</v>
      </c>
      <c r="C154" s="140" t="s">
        <v>499</v>
      </c>
      <c r="D154" s="141" t="s">
        <v>980</v>
      </c>
      <c r="E154" s="142">
        <f>SUMIF(huong_dan_ky_II_2017_2018!$B$12:$B$268,'Tong hop'!B154,huong_dan_ky_II_2017_2018!$K$12:$K$268)</f>
        <v>0</v>
      </c>
      <c r="F154" s="139">
        <f>SUMIF(huong_dan_ky_II_2017_2018!$B$12:$B$268,'Tong hop'!B154,huong_dan_ky_II_2017_2018!$L$12:$L$268)</f>
        <v>0</v>
      </c>
      <c r="G154" s="143">
        <f>SUMIF(huong_dan_ky_II_2017_2018!$B$12:$B$268,'Tong hop'!B154,huong_dan_ky_II_2017_2018!$N$12:$N$268)</f>
        <v>0</v>
      </c>
      <c r="H154" s="143">
        <f>SUMIF(huong_dan_ky_II_2017_2018!$B$12:$B$268,'Tong hop'!B154,huong_dan_ky_II_2017_2018!$P$12:$P$268)</f>
        <v>0</v>
      </c>
      <c r="I154" s="143">
        <f>SUMIF(huong_dan_ky_II_2017_2018!$B$12:$B$268,'Tong hop'!B154,huong_dan_ky_II_2017_2018!$Q$12:$Q$268)</f>
        <v>0</v>
      </c>
      <c r="J154" s="143">
        <f>SUMIF(huong_dan_ky_II_2017_2018!$B$12:$B$268,'Tong hop'!B154,huong_dan_ky_II_2017_2018!$R$12:$R$268)</f>
        <v>0</v>
      </c>
      <c r="K154" s="143">
        <f>SUMIF(huong_dan_ky_II_2017_2018!$B$12:$B$268,'Tong hop'!B154,huong_dan_ky_II_2017_2018!$S$12:$S$268)</f>
        <v>0</v>
      </c>
      <c r="L154" s="143">
        <f>IF(J154&gt;K154,J154-K154,0)</f>
        <v>0</v>
      </c>
      <c r="M154" s="143">
        <f>IF(K154&gt;J154,K154-J154,0)</f>
        <v>0</v>
      </c>
      <c r="N154" s="144"/>
    </row>
  </sheetData>
  <sheetProtection/>
  <autoFilter ref="A9:N141"/>
  <mergeCells count="9">
    <mergeCell ref="C149:D149"/>
    <mergeCell ref="A1:D1"/>
    <mergeCell ref="A2:D2"/>
    <mergeCell ref="A6:N6"/>
    <mergeCell ref="A7:N7"/>
    <mergeCell ref="A4:N4"/>
    <mergeCell ref="C148:D148"/>
    <mergeCell ref="A5:N5"/>
    <mergeCell ref="C146:D146"/>
  </mergeCells>
  <printOptions/>
  <pageMargins left="0.42" right="0.17" top="0.33" bottom="0.33" header="0.22" footer="0.19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37"/>
  <sheetViews>
    <sheetView showZeros="0" zoomScalePageLayoutView="0" workbookViewId="0" topLeftCell="A4">
      <pane xSplit="8" ySplit="8" topLeftCell="I261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A270" sqref="A270"/>
    </sheetView>
  </sheetViews>
  <sheetFormatPr defaultColWidth="9.00390625" defaultRowHeight="15.75"/>
  <cols>
    <col min="1" max="1" width="4.00390625" style="9" customWidth="1"/>
    <col min="2" max="2" width="8.375" style="9" customWidth="1"/>
    <col min="3" max="3" width="12.125" style="96" hidden="1" customWidth="1"/>
    <col min="4" max="4" width="7.00390625" style="9" customWidth="1"/>
    <col min="5" max="5" width="15.875" style="10" bestFit="1" customWidth="1"/>
    <col min="6" max="6" width="8.25390625" style="10" bestFit="1" customWidth="1"/>
    <col min="7" max="7" width="11.00390625" style="10" hidden="1" customWidth="1"/>
    <col min="8" max="8" width="15.375" style="10" hidden="1" customWidth="1"/>
    <col min="9" max="9" width="29.875" style="9" customWidth="1"/>
    <col min="10" max="10" width="9.75390625" style="9" customWidth="1"/>
    <col min="11" max="12" width="6.875" style="9" bestFit="1" customWidth="1"/>
    <col min="13" max="13" width="8.25390625" style="10" customWidth="1"/>
    <col min="14" max="14" width="10.875" style="10" bestFit="1" customWidth="1"/>
    <col min="15" max="15" width="11.875" style="10" hidden="1" customWidth="1"/>
    <col min="16" max="16" width="8.875" style="10" bestFit="1" customWidth="1"/>
    <col min="17" max="17" width="9.875" style="10" bestFit="1" customWidth="1"/>
    <col min="18" max="18" width="10.875" style="10" bestFit="1" customWidth="1"/>
    <col min="19" max="19" width="10.25390625" style="10" bestFit="1" customWidth="1"/>
    <col min="20" max="20" width="27.50390625" style="10" bestFit="1" customWidth="1"/>
    <col min="21" max="21" width="23.375" style="11" bestFit="1" customWidth="1"/>
    <col min="22" max="22" width="6.875" style="58" customWidth="1"/>
    <col min="23" max="16384" width="9.00390625" style="10" customWidth="1"/>
  </cols>
  <sheetData>
    <row r="1" spans="1:6" ht="15.75">
      <c r="A1" s="146" t="s">
        <v>594</v>
      </c>
      <c r="B1" s="146"/>
      <c r="C1" s="146"/>
      <c r="D1" s="146"/>
      <c r="E1" s="146"/>
      <c r="F1" s="146"/>
    </row>
    <row r="2" spans="1:10" ht="15.75">
      <c r="A2" s="147" t="s">
        <v>595</v>
      </c>
      <c r="B2" s="147"/>
      <c r="C2" s="147"/>
      <c r="D2" s="147"/>
      <c r="E2" s="147"/>
      <c r="F2" s="147"/>
      <c r="G2" s="21"/>
      <c r="H2" s="21"/>
      <c r="I2" s="12"/>
      <c r="J2" s="12"/>
    </row>
    <row r="3" ht="15.75">
      <c r="G3" s="43"/>
    </row>
    <row r="4" spans="1:22" ht="24" customHeight="1">
      <c r="A4" s="150" t="s">
        <v>897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75"/>
    </row>
    <row r="5" spans="1:22" ht="24" customHeight="1">
      <c r="A5" s="150" t="s">
        <v>436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75"/>
    </row>
    <row r="6" spans="1:22" ht="25.5" customHeight="1">
      <c r="A6" s="149" t="s">
        <v>1062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76"/>
    </row>
    <row r="7" ht="15.75"/>
    <row r="8" spans="1:22" s="50" customFormat="1" ht="36" customHeight="1">
      <c r="A8" s="159" t="s">
        <v>271</v>
      </c>
      <c r="B8" s="154" t="s">
        <v>598</v>
      </c>
      <c r="C8" s="155" t="s">
        <v>600</v>
      </c>
      <c r="D8" s="154" t="s">
        <v>601</v>
      </c>
      <c r="E8" s="157" t="s">
        <v>273</v>
      </c>
      <c r="F8" s="158" t="s">
        <v>270</v>
      </c>
      <c r="G8" s="159" t="s">
        <v>882</v>
      </c>
      <c r="H8" s="159" t="s">
        <v>272</v>
      </c>
      <c r="I8" s="161" t="s">
        <v>648</v>
      </c>
      <c r="J8" s="158"/>
      <c r="K8" s="157" t="s">
        <v>557</v>
      </c>
      <c r="L8" s="158"/>
      <c r="M8" s="154" t="s">
        <v>596</v>
      </c>
      <c r="N8" s="154" t="s">
        <v>597</v>
      </c>
      <c r="O8" s="154" t="s">
        <v>184</v>
      </c>
      <c r="P8" s="154" t="s">
        <v>1037</v>
      </c>
      <c r="Q8" s="154" t="s">
        <v>1036</v>
      </c>
      <c r="R8" s="154" t="s">
        <v>1034</v>
      </c>
      <c r="S8" s="154" t="s">
        <v>1035</v>
      </c>
      <c r="T8" s="159" t="s">
        <v>572</v>
      </c>
      <c r="U8" s="164" t="s">
        <v>647</v>
      </c>
      <c r="V8" s="154" t="s">
        <v>1041</v>
      </c>
    </row>
    <row r="9" spans="1:22" s="51" customFormat="1" ht="77.25" customHeight="1">
      <c r="A9" s="159"/>
      <c r="B9" s="154"/>
      <c r="C9" s="156"/>
      <c r="D9" s="154"/>
      <c r="E9" s="157"/>
      <c r="F9" s="158"/>
      <c r="G9" s="159"/>
      <c r="H9" s="159"/>
      <c r="I9" s="52" t="s">
        <v>433</v>
      </c>
      <c r="J9" s="53" t="s">
        <v>646</v>
      </c>
      <c r="K9" s="53" t="s">
        <v>645</v>
      </c>
      <c r="L9" s="53" t="s">
        <v>434</v>
      </c>
      <c r="M9" s="154"/>
      <c r="N9" s="154"/>
      <c r="O9" s="154"/>
      <c r="P9" s="154"/>
      <c r="Q9" s="154"/>
      <c r="R9" s="154"/>
      <c r="S9" s="154"/>
      <c r="T9" s="159"/>
      <c r="U9" s="164"/>
      <c r="V9" s="154"/>
    </row>
    <row r="10" spans="1:22" s="51" customFormat="1" ht="15" customHeight="1" hidden="1">
      <c r="A10" s="63"/>
      <c r="B10" s="64"/>
      <c r="C10" s="97"/>
      <c r="D10" s="64"/>
      <c r="E10" s="65"/>
      <c r="F10" s="66"/>
      <c r="G10" s="63"/>
      <c r="H10" s="63"/>
      <c r="I10" s="63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3"/>
      <c r="U10" s="67"/>
      <c r="V10" s="64"/>
    </row>
    <row r="11" spans="1:22" s="51" customFormat="1" ht="18.75" customHeight="1">
      <c r="A11" s="52">
        <v>1</v>
      </c>
      <c r="B11" s="53">
        <f>A11+1</f>
        <v>2</v>
      </c>
      <c r="C11" s="53">
        <f>B11+1</f>
        <v>3</v>
      </c>
      <c r="D11" s="53">
        <f>B11+1</f>
        <v>3</v>
      </c>
      <c r="E11" s="54">
        <f>D11+1</f>
        <v>4</v>
      </c>
      <c r="F11" s="55">
        <f>E11+1</f>
        <v>5</v>
      </c>
      <c r="G11" s="52" t="s">
        <v>573</v>
      </c>
      <c r="H11" s="52" t="s">
        <v>574</v>
      </c>
      <c r="I11" s="52">
        <f>F11+1</f>
        <v>6</v>
      </c>
      <c r="J11" s="52">
        <f>I11+1</f>
        <v>7</v>
      </c>
      <c r="K11" s="53">
        <f>J11+1</f>
        <v>8</v>
      </c>
      <c r="L11" s="53">
        <f>K11+1</f>
        <v>9</v>
      </c>
      <c r="M11" s="53">
        <f>L11+1</f>
        <v>10</v>
      </c>
      <c r="N11" s="53">
        <f>M11+1</f>
        <v>11</v>
      </c>
      <c r="O11" s="53" t="s">
        <v>185</v>
      </c>
      <c r="P11" s="53">
        <f>N11+1</f>
        <v>12</v>
      </c>
      <c r="Q11" s="53">
        <f aca="true" t="shared" si="0" ref="Q11:V11">P11+1</f>
        <v>13</v>
      </c>
      <c r="R11" s="53">
        <f t="shared" si="0"/>
        <v>14</v>
      </c>
      <c r="S11" s="53">
        <f t="shared" si="0"/>
        <v>15</v>
      </c>
      <c r="T11" s="53">
        <f t="shared" si="0"/>
        <v>16</v>
      </c>
      <c r="U11" s="53">
        <f t="shared" si="0"/>
        <v>17</v>
      </c>
      <c r="V11" s="53">
        <f t="shared" si="0"/>
        <v>18</v>
      </c>
    </row>
    <row r="12" spans="1:22" s="50" customFormat="1" ht="22.5" customHeight="1">
      <c r="A12" s="128">
        <v>1</v>
      </c>
      <c r="B12" s="128" t="s">
        <v>649</v>
      </c>
      <c r="C12" s="128" t="s">
        <v>583</v>
      </c>
      <c r="D12" s="128" t="s">
        <v>583</v>
      </c>
      <c r="E12" s="129" t="s">
        <v>269</v>
      </c>
      <c r="F12" s="130" t="s">
        <v>506</v>
      </c>
      <c r="G12" s="104" t="s">
        <v>547</v>
      </c>
      <c r="H12" s="104" t="s">
        <v>585</v>
      </c>
      <c r="I12" s="128" t="s">
        <v>992</v>
      </c>
      <c r="J12" s="131" t="s">
        <v>993</v>
      </c>
      <c r="K12" s="128">
        <v>1</v>
      </c>
      <c r="L12" s="128">
        <v>10</v>
      </c>
      <c r="M12" s="105">
        <v>500000</v>
      </c>
      <c r="N12" s="105">
        <v>500000</v>
      </c>
      <c r="O12" s="105"/>
      <c r="P12" s="105">
        <v>0</v>
      </c>
      <c r="Q12" s="105">
        <v>500000</v>
      </c>
      <c r="R12" s="105">
        <v>0</v>
      </c>
      <c r="S12" s="105">
        <v>0</v>
      </c>
      <c r="T12" s="132" t="s">
        <v>560</v>
      </c>
      <c r="U12" s="133" t="s">
        <v>759</v>
      </c>
      <c r="V12" s="134" t="s">
        <v>578</v>
      </c>
    </row>
    <row r="13" spans="1:22" s="50" customFormat="1" ht="22.5" customHeight="1">
      <c r="A13" s="49">
        <f>A12+1</f>
        <v>2</v>
      </c>
      <c r="B13" s="49" t="s">
        <v>282</v>
      </c>
      <c r="C13" s="49" t="s">
        <v>583</v>
      </c>
      <c r="D13" s="49" t="s">
        <v>583</v>
      </c>
      <c r="E13" s="56" t="s">
        <v>531</v>
      </c>
      <c r="F13" s="57" t="s">
        <v>506</v>
      </c>
      <c r="G13" s="42" t="s">
        <v>545</v>
      </c>
      <c r="H13" s="42" t="s">
        <v>582</v>
      </c>
      <c r="I13" s="49" t="s">
        <v>800</v>
      </c>
      <c r="J13" s="95" t="s">
        <v>801</v>
      </c>
      <c r="K13" s="49">
        <v>1</v>
      </c>
      <c r="L13" s="49">
        <v>20</v>
      </c>
      <c r="M13" s="106">
        <v>1000000</v>
      </c>
      <c r="N13" s="106">
        <v>1000000</v>
      </c>
      <c r="O13" s="106"/>
      <c r="P13" s="106">
        <v>0</v>
      </c>
      <c r="Q13" s="106">
        <v>1000000</v>
      </c>
      <c r="R13" s="106">
        <v>0</v>
      </c>
      <c r="S13" s="106">
        <v>0</v>
      </c>
      <c r="T13" s="41" t="s">
        <v>559</v>
      </c>
      <c r="U13" s="47" t="s">
        <v>760</v>
      </c>
      <c r="V13" s="135" t="s">
        <v>578</v>
      </c>
    </row>
    <row r="14" spans="1:22" s="50" customFormat="1" ht="22.5" customHeight="1">
      <c r="A14" s="49">
        <f aca="true" t="shared" si="1" ref="A14:A77">A13+1</f>
        <v>3</v>
      </c>
      <c r="B14" s="49" t="s">
        <v>282</v>
      </c>
      <c r="C14" s="49" t="s">
        <v>583</v>
      </c>
      <c r="D14" s="49" t="s">
        <v>583</v>
      </c>
      <c r="E14" s="56" t="s">
        <v>531</v>
      </c>
      <c r="F14" s="57" t="s">
        <v>506</v>
      </c>
      <c r="G14" s="42" t="s">
        <v>547</v>
      </c>
      <c r="H14" s="42" t="s">
        <v>473</v>
      </c>
      <c r="I14" s="49" t="s">
        <v>622</v>
      </c>
      <c r="J14" s="95" t="s">
        <v>623</v>
      </c>
      <c r="K14" s="49">
        <v>1</v>
      </c>
      <c r="L14" s="49">
        <v>20</v>
      </c>
      <c r="M14" s="106">
        <v>1500000</v>
      </c>
      <c r="N14" s="106">
        <v>1500000</v>
      </c>
      <c r="O14" s="106"/>
      <c r="P14" s="106">
        <v>0</v>
      </c>
      <c r="Q14" s="106">
        <v>500000</v>
      </c>
      <c r="R14" s="106">
        <v>0</v>
      </c>
      <c r="S14" s="106">
        <v>0</v>
      </c>
      <c r="T14" s="41" t="s">
        <v>560</v>
      </c>
      <c r="U14" s="47" t="s">
        <v>417</v>
      </c>
      <c r="V14" s="135" t="s">
        <v>578</v>
      </c>
    </row>
    <row r="15" spans="1:22" s="50" customFormat="1" ht="22.5" customHeight="1">
      <c r="A15" s="49">
        <f t="shared" si="1"/>
        <v>4</v>
      </c>
      <c r="B15" s="49" t="s">
        <v>282</v>
      </c>
      <c r="C15" s="49" t="s">
        <v>583</v>
      </c>
      <c r="D15" s="49" t="s">
        <v>583</v>
      </c>
      <c r="E15" s="56" t="s">
        <v>531</v>
      </c>
      <c r="F15" s="57" t="s">
        <v>506</v>
      </c>
      <c r="G15" s="42" t="s">
        <v>279</v>
      </c>
      <c r="H15" s="42" t="s">
        <v>610</v>
      </c>
      <c r="I15" s="49" t="s">
        <v>624</v>
      </c>
      <c r="J15" s="95" t="s">
        <v>625</v>
      </c>
      <c r="K15" s="49">
        <v>1</v>
      </c>
      <c r="L15" s="49">
        <v>15</v>
      </c>
      <c r="M15" s="106">
        <v>750000</v>
      </c>
      <c r="N15" s="106">
        <v>750000</v>
      </c>
      <c r="O15" s="106">
        <v>1500000</v>
      </c>
      <c r="P15" s="106">
        <v>0</v>
      </c>
      <c r="Q15" s="106">
        <v>750000</v>
      </c>
      <c r="R15" s="106">
        <v>0</v>
      </c>
      <c r="S15" s="106">
        <v>750000</v>
      </c>
      <c r="T15" s="41" t="s">
        <v>755</v>
      </c>
      <c r="U15" s="47" t="s">
        <v>191</v>
      </c>
      <c r="V15" s="135"/>
    </row>
    <row r="16" spans="1:22" s="50" customFormat="1" ht="22.5" customHeight="1">
      <c r="A16" s="49">
        <f t="shared" si="1"/>
        <v>5</v>
      </c>
      <c r="B16" s="49" t="s">
        <v>283</v>
      </c>
      <c r="C16" s="49" t="s">
        <v>583</v>
      </c>
      <c r="D16" s="49" t="s">
        <v>583</v>
      </c>
      <c r="E16" s="56" t="s">
        <v>354</v>
      </c>
      <c r="F16" s="57" t="s">
        <v>521</v>
      </c>
      <c r="G16" s="42" t="s">
        <v>545</v>
      </c>
      <c r="H16" s="42" t="s">
        <v>582</v>
      </c>
      <c r="I16" s="49" t="s">
        <v>626</v>
      </c>
      <c r="J16" s="95" t="s">
        <v>807</v>
      </c>
      <c r="K16" s="49">
        <v>1</v>
      </c>
      <c r="L16" s="49">
        <v>20</v>
      </c>
      <c r="M16" s="106">
        <v>1000000</v>
      </c>
      <c r="N16" s="106">
        <v>1000000</v>
      </c>
      <c r="O16" s="106"/>
      <c r="P16" s="106">
        <v>0</v>
      </c>
      <c r="Q16" s="106">
        <v>1000000</v>
      </c>
      <c r="R16" s="106">
        <v>0</v>
      </c>
      <c r="S16" s="106">
        <v>0</v>
      </c>
      <c r="T16" s="41" t="s">
        <v>559</v>
      </c>
      <c r="U16" s="47" t="s">
        <v>418</v>
      </c>
      <c r="V16" s="60" t="s">
        <v>578</v>
      </c>
    </row>
    <row r="17" spans="1:22" s="50" customFormat="1" ht="22.5" customHeight="1">
      <c r="A17" s="49">
        <f t="shared" si="1"/>
        <v>6</v>
      </c>
      <c r="B17" s="49" t="s">
        <v>650</v>
      </c>
      <c r="C17" s="49" t="s">
        <v>685</v>
      </c>
      <c r="D17" s="49" t="s">
        <v>580</v>
      </c>
      <c r="E17" s="56" t="s">
        <v>717</v>
      </c>
      <c r="F17" s="57" t="s">
        <v>718</v>
      </c>
      <c r="G17" s="42" t="s">
        <v>878</v>
      </c>
      <c r="H17" s="42" t="s">
        <v>579</v>
      </c>
      <c r="I17" s="49" t="s">
        <v>808</v>
      </c>
      <c r="J17" s="49" t="s">
        <v>809</v>
      </c>
      <c r="K17" s="49">
        <v>1</v>
      </c>
      <c r="L17" s="49">
        <v>28</v>
      </c>
      <c r="M17" s="106">
        <v>1400000</v>
      </c>
      <c r="N17" s="106">
        <v>1400000</v>
      </c>
      <c r="O17" s="106">
        <v>700000</v>
      </c>
      <c r="P17" s="106">
        <v>700000</v>
      </c>
      <c r="Q17" s="106">
        <v>0</v>
      </c>
      <c r="R17" s="106">
        <v>700000</v>
      </c>
      <c r="S17" s="106">
        <v>0</v>
      </c>
      <c r="T17" s="41" t="s">
        <v>754</v>
      </c>
      <c r="U17" s="47" t="s">
        <v>761</v>
      </c>
      <c r="V17" s="60" t="s">
        <v>578</v>
      </c>
    </row>
    <row r="18" spans="1:22" s="50" customFormat="1" ht="22.5" customHeight="1">
      <c r="A18" s="49">
        <f t="shared" si="1"/>
        <v>7</v>
      </c>
      <c r="B18" s="49" t="s">
        <v>284</v>
      </c>
      <c r="C18" s="49" t="s">
        <v>583</v>
      </c>
      <c r="D18" s="49" t="s">
        <v>583</v>
      </c>
      <c r="E18" s="56" t="s">
        <v>269</v>
      </c>
      <c r="F18" s="57" t="s">
        <v>490</v>
      </c>
      <c r="G18" s="42" t="s">
        <v>547</v>
      </c>
      <c r="H18" s="42" t="s">
        <v>585</v>
      </c>
      <c r="I18" s="49" t="s">
        <v>627</v>
      </c>
      <c r="J18" s="95" t="s">
        <v>628</v>
      </c>
      <c r="K18" s="49">
        <v>1</v>
      </c>
      <c r="L18" s="49">
        <v>10</v>
      </c>
      <c r="M18" s="106">
        <v>500000</v>
      </c>
      <c r="N18" s="106">
        <v>500000</v>
      </c>
      <c r="O18" s="106"/>
      <c r="P18" s="106">
        <v>0</v>
      </c>
      <c r="Q18" s="106">
        <v>500000</v>
      </c>
      <c r="R18" s="106">
        <v>0</v>
      </c>
      <c r="S18" s="106">
        <v>0</v>
      </c>
      <c r="T18" s="41" t="s">
        <v>560</v>
      </c>
      <c r="U18" s="47" t="s">
        <v>419</v>
      </c>
      <c r="V18" s="135" t="s">
        <v>578</v>
      </c>
    </row>
    <row r="19" spans="1:22" s="50" customFormat="1" ht="22.5" customHeight="1">
      <c r="A19" s="49">
        <f t="shared" si="1"/>
        <v>8</v>
      </c>
      <c r="B19" s="49" t="s">
        <v>285</v>
      </c>
      <c r="C19" s="49" t="s">
        <v>583</v>
      </c>
      <c r="D19" s="49" t="s">
        <v>583</v>
      </c>
      <c r="E19" s="56" t="s">
        <v>355</v>
      </c>
      <c r="F19" s="57" t="s">
        <v>608</v>
      </c>
      <c r="G19" s="42" t="s">
        <v>545</v>
      </c>
      <c r="H19" s="42" t="s">
        <v>582</v>
      </c>
      <c r="I19" s="49" t="s">
        <v>812</v>
      </c>
      <c r="J19" s="49" t="s">
        <v>811</v>
      </c>
      <c r="K19" s="49">
        <v>1</v>
      </c>
      <c r="L19" s="49">
        <v>20</v>
      </c>
      <c r="M19" s="106">
        <v>1000000</v>
      </c>
      <c r="N19" s="106">
        <v>1000000</v>
      </c>
      <c r="O19" s="106">
        <v>2000000</v>
      </c>
      <c r="P19" s="106">
        <v>0</v>
      </c>
      <c r="Q19" s="106">
        <v>1000000</v>
      </c>
      <c r="R19" s="106">
        <v>0</v>
      </c>
      <c r="S19" s="106">
        <v>1000000</v>
      </c>
      <c r="T19" s="41" t="s">
        <v>559</v>
      </c>
      <c r="U19" s="47" t="s">
        <v>277</v>
      </c>
      <c r="V19" s="60" t="s">
        <v>578</v>
      </c>
    </row>
    <row r="20" spans="1:22" s="50" customFormat="1" ht="22.5" customHeight="1">
      <c r="A20" s="49">
        <f t="shared" si="1"/>
        <v>9</v>
      </c>
      <c r="B20" s="49" t="s">
        <v>286</v>
      </c>
      <c r="C20" s="49" t="s">
        <v>686</v>
      </c>
      <c r="D20" s="49" t="s">
        <v>960</v>
      </c>
      <c r="E20" s="56" t="s">
        <v>356</v>
      </c>
      <c r="F20" s="57" t="s">
        <v>494</v>
      </c>
      <c r="G20" s="42" t="s">
        <v>879</v>
      </c>
      <c r="H20" s="42" t="s">
        <v>187</v>
      </c>
      <c r="I20" s="49" t="s">
        <v>813</v>
      </c>
      <c r="J20" s="49" t="s">
        <v>804</v>
      </c>
      <c r="K20" s="49">
        <v>1</v>
      </c>
      <c r="L20" s="49">
        <v>12</v>
      </c>
      <c r="M20" s="106">
        <v>800000</v>
      </c>
      <c r="N20" s="106">
        <v>800000</v>
      </c>
      <c r="O20" s="106">
        <v>400000</v>
      </c>
      <c r="P20" s="106">
        <v>400000</v>
      </c>
      <c r="Q20" s="106">
        <v>0</v>
      </c>
      <c r="R20" s="106">
        <v>400000</v>
      </c>
      <c r="S20" s="106">
        <v>0</v>
      </c>
      <c r="T20" s="41" t="s">
        <v>756</v>
      </c>
      <c r="U20" s="47" t="s">
        <v>762</v>
      </c>
      <c r="V20" s="60" t="s">
        <v>578</v>
      </c>
    </row>
    <row r="21" spans="1:22" s="50" customFormat="1" ht="22.5" customHeight="1">
      <c r="A21" s="49">
        <f t="shared" si="1"/>
        <v>10</v>
      </c>
      <c r="B21" s="49" t="s">
        <v>286</v>
      </c>
      <c r="C21" s="49" t="s">
        <v>583</v>
      </c>
      <c r="D21" s="49" t="s">
        <v>583</v>
      </c>
      <c r="E21" s="56" t="s">
        <v>356</v>
      </c>
      <c r="F21" s="57" t="s">
        <v>494</v>
      </c>
      <c r="G21" s="42" t="s">
        <v>545</v>
      </c>
      <c r="H21" s="42" t="s">
        <v>582</v>
      </c>
      <c r="I21" s="49" t="s">
        <v>630</v>
      </c>
      <c r="J21" s="95" t="s">
        <v>805</v>
      </c>
      <c r="K21" s="49">
        <v>1</v>
      </c>
      <c r="L21" s="49">
        <v>20</v>
      </c>
      <c r="M21" s="106">
        <v>1000000</v>
      </c>
      <c r="N21" s="106">
        <v>1000000</v>
      </c>
      <c r="O21" s="106"/>
      <c r="P21" s="106"/>
      <c r="Q21" s="106">
        <v>0</v>
      </c>
      <c r="R21" s="106">
        <v>1000000</v>
      </c>
      <c r="S21" s="106">
        <v>0</v>
      </c>
      <c r="T21" s="41" t="s">
        <v>559</v>
      </c>
      <c r="U21" s="47" t="s">
        <v>442</v>
      </c>
      <c r="V21" s="135" t="s">
        <v>578</v>
      </c>
    </row>
    <row r="22" spans="1:22" s="50" customFormat="1" ht="22.5" customHeight="1">
      <c r="A22" s="49">
        <f t="shared" si="1"/>
        <v>11</v>
      </c>
      <c r="B22" s="49" t="s">
        <v>651</v>
      </c>
      <c r="C22" s="49" t="s">
        <v>688</v>
      </c>
      <c r="D22" s="49" t="s">
        <v>960</v>
      </c>
      <c r="E22" s="56" t="s">
        <v>719</v>
      </c>
      <c r="F22" s="57" t="s">
        <v>611</v>
      </c>
      <c r="G22" s="42" t="s">
        <v>549</v>
      </c>
      <c r="H22" s="42" t="s">
        <v>586</v>
      </c>
      <c r="I22" s="49" t="s">
        <v>814</v>
      </c>
      <c r="J22" s="49" t="s">
        <v>815</v>
      </c>
      <c r="K22" s="49">
        <v>1</v>
      </c>
      <c r="L22" s="49">
        <v>14</v>
      </c>
      <c r="M22" s="106">
        <v>650000</v>
      </c>
      <c r="N22" s="106">
        <v>650000</v>
      </c>
      <c r="O22" s="106">
        <v>325000</v>
      </c>
      <c r="P22" s="106">
        <v>325000</v>
      </c>
      <c r="Q22" s="106">
        <v>0</v>
      </c>
      <c r="R22" s="106">
        <v>325000</v>
      </c>
      <c r="S22" s="106">
        <v>0</v>
      </c>
      <c r="T22" s="41" t="s">
        <v>563</v>
      </c>
      <c r="U22" s="47" t="s">
        <v>763</v>
      </c>
      <c r="V22" s="60" t="s">
        <v>578</v>
      </c>
    </row>
    <row r="23" spans="1:22" s="50" customFormat="1" ht="22.5" customHeight="1">
      <c r="A23" s="49">
        <f t="shared" si="1"/>
        <v>12</v>
      </c>
      <c r="B23" s="49" t="s">
        <v>652</v>
      </c>
      <c r="C23" s="49" t="s">
        <v>583</v>
      </c>
      <c r="D23" s="49" t="s">
        <v>583</v>
      </c>
      <c r="E23" s="56" t="s">
        <v>522</v>
      </c>
      <c r="F23" s="57" t="s">
        <v>407</v>
      </c>
      <c r="G23" s="42" t="s">
        <v>547</v>
      </c>
      <c r="H23" s="42" t="s">
        <v>585</v>
      </c>
      <c r="I23" s="49" t="s">
        <v>630</v>
      </c>
      <c r="J23" s="95" t="s">
        <v>805</v>
      </c>
      <c r="K23" s="49">
        <v>1</v>
      </c>
      <c r="L23" s="49">
        <v>10</v>
      </c>
      <c r="M23" s="106">
        <v>500000</v>
      </c>
      <c r="N23" s="106">
        <v>500000</v>
      </c>
      <c r="O23" s="106"/>
      <c r="P23" s="106">
        <v>0</v>
      </c>
      <c r="Q23" s="106">
        <v>500000</v>
      </c>
      <c r="R23" s="106">
        <v>0</v>
      </c>
      <c r="S23" s="106">
        <v>0</v>
      </c>
      <c r="T23" s="41" t="s">
        <v>560</v>
      </c>
      <c r="U23" s="47" t="s">
        <v>450</v>
      </c>
      <c r="V23" s="135" t="s">
        <v>578</v>
      </c>
    </row>
    <row r="24" spans="1:22" s="50" customFormat="1" ht="22.5" customHeight="1">
      <c r="A24" s="49">
        <f t="shared" si="1"/>
        <v>13</v>
      </c>
      <c r="B24" s="49" t="s">
        <v>287</v>
      </c>
      <c r="C24" s="49" t="s">
        <v>681</v>
      </c>
      <c r="D24" s="49" t="s">
        <v>580</v>
      </c>
      <c r="E24" s="56" t="s">
        <v>269</v>
      </c>
      <c r="F24" s="57" t="s">
        <v>616</v>
      </c>
      <c r="G24" s="42" t="s">
        <v>281</v>
      </c>
      <c r="H24" s="42" t="s">
        <v>584</v>
      </c>
      <c r="I24" s="49" t="s">
        <v>802</v>
      </c>
      <c r="J24" s="49" t="s">
        <v>803</v>
      </c>
      <c r="K24" s="49">
        <v>1</v>
      </c>
      <c r="L24" s="49">
        <v>12</v>
      </c>
      <c r="M24" s="106">
        <v>600000</v>
      </c>
      <c r="N24" s="106">
        <v>600000</v>
      </c>
      <c r="O24" s="106">
        <v>300000</v>
      </c>
      <c r="P24" s="106">
        <v>300000</v>
      </c>
      <c r="Q24" s="106">
        <v>0</v>
      </c>
      <c r="R24" s="106">
        <v>300000</v>
      </c>
      <c r="S24" s="106">
        <v>0</v>
      </c>
      <c r="T24" s="41" t="s">
        <v>564</v>
      </c>
      <c r="U24" s="47" t="s">
        <v>764</v>
      </c>
      <c r="V24" s="60" t="s">
        <v>578</v>
      </c>
    </row>
    <row r="25" spans="1:22" s="50" customFormat="1" ht="22.5" customHeight="1">
      <c r="A25" s="49">
        <f t="shared" si="1"/>
        <v>14</v>
      </c>
      <c r="B25" s="49" t="s">
        <v>287</v>
      </c>
      <c r="C25" s="49" t="s">
        <v>583</v>
      </c>
      <c r="D25" s="49" t="s">
        <v>583</v>
      </c>
      <c r="E25" s="56" t="s">
        <v>269</v>
      </c>
      <c r="F25" s="57" t="s">
        <v>616</v>
      </c>
      <c r="G25" s="42" t="s">
        <v>547</v>
      </c>
      <c r="H25" s="42" t="s">
        <v>585</v>
      </c>
      <c r="I25" s="49" t="s">
        <v>994</v>
      </c>
      <c r="J25" s="95" t="s">
        <v>995</v>
      </c>
      <c r="K25" s="49">
        <v>1</v>
      </c>
      <c r="L25" s="49">
        <v>10</v>
      </c>
      <c r="M25" s="106">
        <v>500000</v>
      </c>
      <c r="N25" s="106">
        <v>500000</v>
      </c>
      <c r="O25" s="106"/>
      <c r="P25" s="106"/>
      <c r="Q25" s="106">
        <v>0</v>
      </c>
      <c r="R25" s="106">
        <v>500000</v>
      </c>
      <c r="S25" s="106">
        <v>0</v>
      </c>
      <c r="T25" s="41" t="s">
        <v>560</v>
      </c>
      <c r="U25" s="47" t="s">
        <v>539</v>
      </c>
      <c r="V25" s="135" t="s">
        <v>578</v>
      </c>
    </row>
    <row r="26" spans="1:22" s="50" customFormat="1" ht="22.5" customHeight="1">
      <c r="A26" s="49">
        <f t="shared" si="1"/>
        <v>15</v>
      </c>
      <c r="B26" s="49" t="s">
        <v>898</v>
      </c>
      <c r="C26" s="49" t="s">
        <v>927</v>
      </c>
      <c r="D26" s="49" t="s">
        <v>960</v>
      </c>
      <c r="E26" s="56" t="s">
        <v>734</v>
      </c>
      <c r="F26" s="57" t="s">
        <v>746</v>
      </c>
      <c r="G26" s="42" t="s">
        <v>550</v>
      </c>
      <c r="H26" s="42" t="s">
        <v>588</v>
      </c>
      <c r="I26" s="49" t="s">
        <v>996</v>
      </c>
      <c r="J26" s="95" t="s">
        <v>997</v>
      </c>
      <c r="K26" s="49">
        <v>1</v>
      </c>
      <c r="L26" s="49">
        <v>6</v>
      </c>
      <c r="M26" s="106">
        <v>400000</v>
      </c>
      <c r="N26" s="106">
        <v>400000</v>
      </c>
      <c r="O26" s="106"/>
      <c r="P26" s="106"/>
      <c r="Q26" s="106">
        <v>0</v>
      </c>
      <c r="R26" s="106">
        <v>400000</v>
      </c>
      <c r="S26" s="106">
        <v>0</v>
      </c>
      <c r="T26" s="41" t="s">
        <v>562</v>
      </c>
      <c r="U26" s="47" t="s">
        <v>58</v>
      </c>
      <c r="V26" s="60" t="s">
        <v>578</v>
      </c>
    </row>
    <row r="27" spans="1:22" s="50" customFormat="1" ht="22.5" customHeight="1">
      <c r="A27" s="49">
        <f t="shared" si="1"/>
        <v>16</v>
      </c>
      <c r="B27" s="49" t="s">
        <v>898</v>
      </c>
      <c r="C27" s="49" t="s">
        <v>927</v>
      </c>
      <c r="D27" s="49" t="s">
        <v>960</v>
      </c>
      <c r="E27" s="56" t="s">
        <v>734</v>
      </c>
      <c r="F27" s="57" t="s">
        <v>746</v>
      </c>
      <c r="G27" s="42" t="s">
        <v>550</v>
      </c>
      <c r="H27" s="42" t="s">
        <v>588</v>
      </c>
      <c r="I27" s="49" t="s">
        <v>996</v>
      </c>
      <c r="J27" s="49" t="s">
        <v>997</v>
      </c>
      <c r="K27" s="49">
        <v>1</v>
      </c>
      <c r="L27" s="49">
        <v>6</v>
      </c>
      <c r="M27" s="106">
        <v>400000</v>
      </c>
      <c r="N27" s="106">
        <v>400000</v>
      </c>
      <c r="O27" s="106"/>
      <c r="P27" s="106"/>
      <c r="Q27" s="106">
        <v>0</v>
      </c>
      <c r="R27" s="106">
        <v>400000</v>
      </c>
      <c r="S27" s="106">
        <v>0</v>
      </c>
      <c r="T27" s="41" t="s">
        <v>562</v>
      </c>
      <c r="U27" s="47" t="s">
        <v>59</v>
      </c>
      <c r="V27" s="135" t="s">
        <v>578</v>
      </c>
    </row>
    <row r="28" spans="1:22" s="50" customFormat="1" ht="22.5" customHeight="1">
      <c r="A28" s="49">
        <f t="shared" si="1"/>
        <v>17</v>
      </c>
      <c r="B28" s="49" t="s">
        <v>898</v>
      </c>
      <c r="C28" s="49" t="s">
        <v>713</v>
      </c>
      <c r="D28" s="49" t="s">
        <v>960</v>
      </c>
      <c r="E28" s="56" t="s">
        <v>734</v>
      </c>
      <c r="F28" s="57" t="s">
        <v>746</v>
      </c>
      <c r="G28" s="42" t="s">
        <v>550</v>
      </c>
      <c r="H28" s="42" t="s">
        <v>588</v>
      </c>
      <c r="I28" s="49" t="s">
        <v>996</v>
      </c>
      <c r="J28" s="95" t="s">
        <v>997</v>
      </c>
      <c r="K28" s="49">
        <v>1</v>
      </c>
      <c r="L28" s="49">
        <v>6</v>
      </c>
      <c r="M28" s="106">
        <v>400000</v>
      </c>
      <c r="N28" s="106">
        <v>400000</v>
      </c>
      <c r="O28" s="106"/>
      <c r="P28" s="106"/>
      <c r="Q28" s="106">
        <v>0</v>
      </c>
      <c r="R28" s="106">
        <v>400000</v>
      </c>
      <c r="S28" s="106">
        <v>0</v>
      </c>
      <c r="T28" s="41" t="s">
        <v>562</v>
      </c>
      <c r="U28" s="47" t="s">
        <v>60</v>
      </c>
      <c r="V28" s="135" t="s">
        <v>578</v>
      </c>
    </row>
    <row r="29" spans="1:22" s="50" customFormat="1" ht="22.5" customHeight="1">
      <c r="A29" s="49">
        <f t="shared" si="1"/>
        <v>18</v>
      </c>
      <c r="B29" s="49" t="s">
        <v>898</v>
      </c>
      <c r="C29" s="49" t="s">
        <v>714</v>
      </c>
      <c r="D29" s="49" t="s">
        <v>960</v>
      </c>
      <c r="E29" s="56" t="s">
        <v>734</v>
      </c>
      <c r="F29" s="57" t="s">
        <v>746</v>
      </c>
      <c r="G29" s="42" t="s">
        <v>550</v>
      </c>
      <c r="H29" s="42" t="s">
        <v>588</v>
      </c>
      <c r="I29" s="49" t="s">
        <v>996</v>
      </c>
      <c r="J29" s="49" t="s">
        <v>997</v>
      </c>
      <c r="K29" s="49">
        <v>1</v>
      </c>
      <c r="L29" s="49">
        <v>6</v>
      </c>
      <c r="M29" s="106">
        <v>400000</v>
      </c>
      <c r="N29" s="106">
        <v>400000</v>
      </c>
      <c r="O29" s="106"/>
      <c r="P29" s="106"/>
      <c r="Q29" s="106">
        <v>0</v>
      </c>
      <c r="R29" s="106">
        <v>400000</v>
      </c>
      <c r="S29" s="106">
        <v>0</v>
      </c>
      <c r="T29" s="41" t="s">
        <v>562</v>
      </c>
      <c r="U29" s="47" t="s">
        <v>528</v>
      </c>
      <c r="V29" s="135" t="s">
        <v>578</v>
      </c>
    </row>
    <row r="30" spans="1:22" s="50" customFormat="1" ht="22.5" customHeight="1">
      <c r="A30" s="49">
        <f t="shared" si="1"/>
        <v>19</v>
      </c>
      <c r="B30" s="49" t="s">
        <v>899</v>
      </c>
      <c r="C30" s="49" t="s">
        <v>695</v>
      </c>
      <c r="D30" s="49" t="s">
        <v>580</v>
      </c>
      <c r="E30" s="56" t="s">
        <v>961</v>
      </c>
      <c r="F30" s="57" t="s">
        <v>618</v>
      </c>
      <c r="G30" s="42" t="s">
        <v>548</v>
      </c>
      <c r="H30" s="42" t="s">
        <v>581</v>
      </c>
      <c r="I30" s="49" t="s">
        <v>832</v>
      </c>
      <c r="J30" s="95" t="s">
        <v>817</v>
      </c>
      <c r="K30" s="49">
        <v>1</v>
      </c>
      <c r="L30" s="49">
        <v>40</v>
      </c>
      <c r="M30" s="106">
        <v>2000000</v>
      </c>
      <c r="N30" s="106">
        <v>2000000</v>
      </c>
      <c r="O30" s="106"/>
      <c r="P30" s="106"/>
      <c r="Q30" s="106">
        <v>0</v>
      </c>
      <c r="R30" s="106">
        <v>2000000</v>
      </c>
      <c r="S30" s="106">
        <v>0</v>
      </c>
      <c r="T30" s="41" t="s">
        <v>423</v>
      </c>
      <c r="U30" s="47" t="s">
        <v>61</v>
      </c>
      <c r="V30" s="135" t="s">
        <v>578</v>
      </c>
    </row>
    <row r="31" spans="1:22" s="50" customFormat="1" ht="22.5" customHeight="1">
      <c r="A31" s="49">
        <f t="shared" si="1"/>
        <v>20</v>
      </c>
      <c r="B31" s="49" t="s">
        <v>899</v>
      </c>
      <c r="C31" s="49" t="s">
        <v>695</v>
      </c>
      <c r="D31" s="49" t="s">
        <v>580</v>
      </c>
      <c r="E31" s="56" t="s">
        <v>961</v>
      </c>
      <c r="F31" s="57" t="s">
        <v>618</v>
      </c>
      <c r="G31" s="42" t="s">
        <v>548</v>
      </c>
      <c r="H31" s="42" t="s">
        <v>581</v>
      </c>
      <c r="I31" s="49" t="s">
        <v>832</v>
      </c>
      <c r="J31" s="95" t="s">
        <v>817</v>
      </c>
      <c r="K31" s="49">
        <v>1</v>
      </c>
      <c r="L31" s="49">
        <v>40</v>
      </c>
      <c r="M31" s="106">
        <v>2000000</v>
      </c>
      <c r="N31" s="106">
        <v>2000000</v>
      </c>
      <c r="O31" s="106"/>
      <c r="P31" s="106"/>
      <c r="Q31" s="106">
        <v>0</v>
      </c>
      <c r="R31" s="106">
        <v>2000000</v>
      </c>
      <c r="S31" s="106">
        <v>0</v>
      </c>
      <c r="T31" s="41" t="s">
        <v>423</v>
      </c>
      <c r="U31" s="47" t="s">
        <v>62</v>
      </c>
      <c r="V31" s="135" t="s">
        <v>578</v>
      </c>
    </row>
    <row r="32" spans="1:22" s="50" customFormat="1" ht="22.5" customHeight="1">
      <c r="A32" s="49">
        <f t="shared" si="1"/>
        <v>21</v>
      </c>
      <c r="B32" s="49" t="s">
        <v>288</v>
      </c>
      <c r="C32" s="49" t="s">
        <v>583</v>
      </c>
      <c r="D32" s="49" t="s">
        <v>583</v>
      </c>
      <c r="E32" s="56" t="s">
        <v>357</v>
      </c>
      <c r="F32" s="57" t="s">
        <v>612</v>
      </c>
      <c r="G32" s="42" t="s">
        <v>547</v>
      </c>
      <c r="H32" s="42" t="s">
        <v>585</v>
      </c>
      <c r="I32" s="49" t="s">
        <v>632</v>
      </c>
      <c r="J32" s="95" t="s">
        <v>818</v>
      </c>
      <c r="K32" s="49">
        <v>1</v>
      </c>
      <c r="L32" s="49">
        <v>10</v>
      </c>
      <c r="M32" s="106">
        <v>500000</v>
      </c>
      <c r="N32" s="106">
        <v>500000</v>
      </c>
      <c r="O32" s="106"/>
      <c r="P32" s="106">
        <v>0</v>
      </c>
      <c r="Q32" s="106">
        <v>500000</v>
      </c>
      <c r="R32" s="106">
        <v>0</v>
      </c>
      <c r="S32" s="106">
        <v>0</v>
      </c>
      <c r="T32" s="41" t="s">
        <v>560</v>
      </c>
      <c r="U32" s="47" t="s">
        <v>477</v>
      </c>
      <c r="V32" s="60" t="s">
        <v>578</v>
      </c>
    </row>
    <row r="33" spans="1:22" s="50" customFormat="1" ht="22.5" customHeight="1">
      <c r="A33" s="49">
        <f t="shared" si="1"/>
        <v>22</v>
      </c>
      <c r="B33" s="49" t="s">
        <v>289</v>
      </c>
      <c r="C33" s="49" t="s">
        <v>583</v>
      </c>
      <c r="D33" s="49" t="s">
        <v>583</v>
      </c>
      <c r="E33" s="56" t="s">
        <v>523</v>
      </c>
      <c r="F33" s="57" t="s">
        <v>512</v>
      </c>
      <c r="G33" s="42" t="s">
        <v>545</v>
      </c>
      <c r="H33" s="42" t="s">
        <v>582</v>
      </c>
      <c r="I33" s="49" t="s">
        <v>631</v>
      </c>
      <c r="J33" s="95" t="s">
        <v>623</v>
      </c>
      <c r="K33" s="49">
        <v>1</v>
      </c>
      <c r="L33" s="49">
        <v>20</v>
      </c>
      <c r="M33" s="106">
        <v>1000000</v>
      </c>
      <c r="N33" s="106">
        <v>1000000</v>
      </c>
      <c r="O33" s="106"/>
      <c r="P33" s="106">
        <v>0</v>
      </c>
      <c r="Q33" s="106">
        <v>1000000</v>
      </c>
      <c r="R33" s="106">
        <v>0</v>
      </c>
      <c r="S33" s="106">
        <v>0</v>
      </c>
      <c r="T33" s="41" t="s">
        <v>559</v>
      </c>
      <c r="U33" s="47" t="s">
        <v>486</v>
      </c>
      <c r="V33" s="135" t="s">
        <v>578</v>
      </c>
    </row>
    <row r="34" spans="1:22" s="50" customFormat="1" ht="22.5" customHeight="1">
      <c r="A34" s="49">
        <f t="shared" si="1"/>
        <v>23</v>
      </c>
      <c r="B34" s="49" t="s">
        <v>290</v>
      </c>
      <c r="C34" s="49" t="s">
        <v>583</v>
      </c>
      <c r="D34" s="49" t="s">
        <v>583</v>
      </c>
      <c r="E34" s="56" t="s">
        <v>491</v>
      </c>
      <c r="F34" s="57" t="s">
        <v>500</v>
      </c>
      <c r="G34" s="42" t="s">
        <v>545</v>
      </c>
      <c r="H34" s="42" t="s">
        <v>582</v>
      </c>
      <c r="I34" s="49" t="s">
        <v>633</v>
      </c>
      <c r="J34" s="95" t="s">
        <v>820</v>
      </c>
      <c r="K34" s="49">
        <v>1</v>
      </c>
      <c r="L34" s="49">
        <v>20</v>
      </c>
      <c r="M34" s="106">
        <v>1000000</v>
      </c>
      <c r="N34" s="106">
        <v>1000000</v>
      </c>
      <c r="O34" s="106"/>
      <c r="P34" s="106">
        <v>0</v>
      </c>
      <c r="Q34" s="106">
        <v>1000000</v>
      </c>
      <c r="R34" s="106">
        <v>0</v>
      </c>
      <c r="S34" s="106">
        <v>0</v>
      </c>
      <c r="T34" s="41" t="s">
        <v>559</v>
      </c>
      <c r="U34" s="47" t="s">
        <v>420</v>
      </c>
      <c r="V34" s="135" t="s">
        <v>578</v>
      </c>
    </row>
    <row r="35" spans="1:22" s="50" customFormat="1" ht="22.5" customHeight="1">
      <c r="A35" s="49">
        <f t="shared" si="1"/>
        <v>24</v>
      </c>
      <c r="B35" s="49" t="s">
        <v>653</v>
      </c>
      <c r="C35" s="49" t="s">
        <v>683</v>
      </c>
      <c r="D35" s="49" t="s">
        <v>580</v>
      </c>
      <c r="E35" s="56" t="s">
        <v>264</v>
      </c>
      <c r="F35" s="57" t="s">
        <v>720</v>
      </c>
      <c r="G35" s="42" t="s">
        <v>548</v>
      </c>
      <c r="H35" s="42" t="s">
        <v>581</v>
      </c>
      <c r="I35" s="49" t="s">
        <v>821</v>
      </c>
      <c r="J35" s="49" t="s">
        <v>822</v>
      </c>
      <c r="K35" s="49">
        <v>1</v>
      </c>
      <c r="L35" s="49">
        <v>40</v>
      </c>
      <c r="M35" s="106">
        <v>2000000</v>
      </c>
      <c r="N35" s="106">
        <v>2000000</v>
      </c>
      <c r="O35" s="106">
        <v>1000000</v>
      </c>
      <c r="P35" s="106">
        <v>1000000</v>
      </c>
      <c r="Q35" s="106">
        <v>0</v>
      </c>
      <c r="R35" s="106">
        <v>1000000</v>
      </c>
      <c r="S35" s="106">
        <v>0</v>
      </c>
      <c r="T35" s="41" t="s">
        <v>423</v>
      </c>
      <c r="U35" s="47" t="s">
        <v>765</v>
      </c>
      <c r="V35" s="60" t="s">
        <v>578</v>
      </c>
    </row>
    <row r="36" spans="1:22" s="50" customFormat="1" ht="22.5" customHeight="1">
      <c r="A36" s="49">
        <f t="shared" si="1"/>
        <v>25</v>
      </c>
      <c r="B36" s="49" t="s">
        <v>291</v>
      </c>
      <c r="C36" s="49" t="s">
        <v>583</v>
      </c>
      <c r="D36" s="49" t="s">
        <v>583</v>
      </c>
      <c r="E36" s="56" t="s">
        <v>358</v>
      </c>
      <c r="F36" s="57" t="s">
        <v>267</v>
      </c>
      <c r="G36" s="42" t="s">
        <v>545</v>
      </c>
      <c r="H36" s="42" t="s">
        <v>582</v>
      </c>
      <c r="I36" s="49" t="s">
        <v>634</v>
      </c>
      <c r="J36" s="49" t="s">
        <v>823</v>
      </c>
      <c r="K36" s="49">
        <v>1</v>
      </c>
      <c r="L36" s="49">
        <v>20</v>
      </c>
      <c r="M36" s="106">
        <v>1000000</v>
      </c>
      <c r="N36" s="106">
        <v>1000000</v>
      </c>
      <c r="O36" s="106">
        <v>2000000</v>
      </c>
      <c r="P36" s="106">
        <v>0</v>
      </c>
      <c r="Q36" s="106">
        <v>1000000</v>
      </c>
      <c r="R36" s="106">
        <v>0</v>
      </c>
      <c r="S36" s="106">
        <v>1000000</v>
      </c>
      <c r="T36" s="41" t="s">
        <v>559</v>
      </c>
      <c r="U36" s="47" t="s">
        <v>421</v>
      </c>
      <c r="V36" s="60" t="s">
        <v>578</v>
      </c>
    </row>
    <row r="37" spans="1:22" s="50" customFormat="1" ht="22.5" customHeight="1">
      <c r="A37" s="49">
        <f t="shared" si="1"/>
        <v>26</v>
      </c>
      <c r="B37" s="49" t="s">
        <v>291</v>
      </c>
      <c r="C37" s="49" t="s">
        <v>583</v>
      </c>
      <c r="D37" s="49" t="s">
        <v>583</v>
      </c>
      <c r="E37" s="56" t="s">
        <v>358</v>
      </c>
      <c r="F37" s="57" t="s">
        <v>267</v>
      </c>
      <c r="G37" s="42" t="s">
        <v>547</v>
      </c>
      <c r="H37" s="42" t="s">
        <v>585</v>
      </c>
      <c r="I37" s="49" t="s">
        <v>635</v>
      </c>
      <c r="J37" s="95" t="s">
        <v>824</v>
      </c>
      <c r="K37" s="49">
        <v>1</v>
      </c>
      <c r="L37" s="49">
        <v>10</v>
      </c>
      <c r="M37" s="106">
        <v>500000</v>
      </c>
      <c r="N37" s="106">
        <v>500000</v>
      </c>
      <c r="O37" s="106"/>
      <c r="P37" s="106">
        <v>0</v>
      </c>
      <c r="Q37" s="106">
        <v>500000</v>
      </c>
      <c r="R37" s="106">
        <v>0</v>
      </c>
      <c r="S37" s="106">
        <v>0</v>
      </c>
      <c r="T37" s="41" t="s">
        <v>560</v>
      </c>
      <c r="U37" s="47" t="s">
        <v>446</v>
      </c>
      <c r="V37" s="135" t="s">
        <v>578</v>
      </c>
    </row>
    <row r="38" spans="1:22" s="50" customFormat="1" ht="22.5" customHeight="1">
      <c r="A38" s="49">
        <f t="shared" si="1"/>
        <v>27</v>
      </c>
      <c r="B38" s="49" t="s">
        <v>900</v>
      </c>
      <c r="C38" s="49" t="s">
        <v>709</v>
      </c>
      <c r="D38" s="49" t="s">
        <v>960</v>
      </c>
      <c r="E38" s="56" t="s">
        <v>962</v>
      </c>
      <c r="F38" s="57" t="s">
        <v>963</v>
      </c>
      <c r="G38" s="42" t="s">
        <v>550</v>
      </c>
      <c r="H38" s="42" t="s">
        <v>588</v>
      </c>
      <c r="I38" s="49" t="s">
        <v>998</v>
      </c>
      <c r="J38" s="95" t="s">
        <v>999</v>
      </c>
      <c r="K38" s="49">
        <v>1</v>
      </c>
      <c r="L38" s="49">
        <v>6</v>
      </c>
      <c r="M38" s="106">
        <v>400000</v>
      </c>
      <c r="N38" s="106">
        <v>400000</v>
      </c>
      <c r="O38" s="106"/>
      <c r="P38" s="106"/>
      <c r="Q38" s="106">
        <v>0</v>
      </c>
      <c r="R38" s="106">
        <v>400000</v>
      </c>
      <c r="S38" s="106">
        <v>0</v>
      </c>
      <c r="T38" s="41" t="s">
        <v>562</v>
      </c>
      <c r="U38" s="47" t="s">
        <v>63</v>
      </c>
      <c r="V38" s="135" t="s">
        <v>578</v>
      </c>
    </row>
    <row r="39" spans="1:22" s="50" customFormat="1" ht="22.5" customHeight="1">
      <c r="A39" s="49">
        <f t="shared" si="1"/>
        <v>28</v>
      </c>
      <c r="B39" s="49" t="s">
        <v>654</v>
      </c>
      <c r="C39" s="49" t="s">
        <v>706</v>
      </c>
      <c r="D39" s="49" t="s">
        <v>960</v>
      </c>
      <c r="E39" s="56" t="s">
        <v>269</v>
      </c>
      <c r="F39" s="57" t="s">
        <v>721</v>
      </c>
      <c r="G39" s="42" t="s">
        <v>550</v>
      </c>
      <c r="H39" s="42" t="s">
        <v>588</v>
      </c>
      <c r="I39" s="49" t="s">
        <v>1000</v>
      </c>
      <c r="J39" s="95" t="s">
        <v>1001</v>
      </c>
      <c r="K39" s="49">
        <v>1</v>
      </c>
      <c r="L39" s="49">
        <v>6</v>
      </c>
      <c r="M39" s="106">
        <v>400000</v>
      </c>
      <c r="N39" s="106">
        <v>400000</v>
      </c>
      <c r="O39" s="106"/>
      <c r="P39" s="106"/>
      <c r="Q39" s="106">
        <v>0</v>
      </c>
      <c r="R39" s="106">
        <v>400000</v>
      </c>
      <c r="S39" s="106">
        <v>0</v>
      </c>
      <c r="T39" s="41" t="s">
        <v>562</v>
      </c>
      <c r="U39" s="47" t="s">
        <v>64</v>
      </c>
      <c r="V39" s="60" t="s">
        <v>578</v>
      </c>
    </row>
    <row r="40" spans="1:22" s="50" customFormat="1" ht="22.5" customHeight="1">
      <c r="A40" s="49">
        <f t="shared" si="1"/>
        <v>29</v>
      </c>
      <c r="B40" s="49" t="s">
        <v>654</v>
      </c>
      <c r="C40" s="49" t="s">
        <v>697</v>
      </c>
      <c r="D40" s="49" t="s">
        <v>960</v>
      </c>
      <c r="E40" s="56" t="s">
        <v>269</v>
      </c>
      <c r="F40" s="57" t="s">
        <v>721</v>
      </c>
      <c r="G40" s="42" t="s">
        <v>550</v>
      </c>
      <c r="H40" s="42" t="s">
        <v>588</v>
      </c>
      <c r="I40" s="49" t="s">
        <v>1000</v>
      </c>
      <c r="J40" s="95" t="s">
        <v>1001</v>
      </c>
      <c r="K40" s="49">
        <v>1</v>
      </c>
      <c r="L40" s="49">
        <v>6</v>
      </c>
      <c r="M40" s="106">
        <v>400000</v>
      </c>
      <c r="N40" s="106">
        <v>400000</v>
      </c>
      <c r="O40" s="106"/>
      <c r="P40" s="106"/>
      <c r="Q40" s="106">
        <v>0</v>
      </c>
      <c r="R40" s="106">
        <v>400000</v>
      </c>
      <c r="S40" s="106">
        <v>0</v>
      </c>
      <c r="T40" s="41" t="s">
        <v>562</v>
      </c>
      <c r="U40" s="47" t="s">
        <v>65</v>
      </c>
      <c r="V40" s="60" t="s">
        <v>578</v>
      </c>
    </row>
    <row r="41" spans="1:22" s="50" customFormat="1" ht="22.5" customHeight="1">
      <c r="A41" s="49">
        <f t="shared" si="1"/>
        <v>30</v>
      </c>
      <c r="B41" s="49" t="s">
        <v>654</v>
      </c>
      <c r="C41" s="49" t="s">
        <v>691</v>
      </c>
      <c r="D41" s="49" t="s">
        <v>960</v>
      </c>
      <c r="E41" s="56" t="s">
        <v>269</v>
      </c>
      <c r="F41" s="57" t="s">
        <v>721</v>
      </c>
      <c r="G41" s="42" t="s">
        <v>550</v>
      </c>
      <c r="H41" s="42" t="s">
        <v>588</v>
      </c>
      <c r="I41" s="49" t="s">
        <v>1000</v>
      </c>
      <c r="J41" s="95" t="s">
        <v>1001</v>
      </c>
      <c r="K41" s="49">
        <v>1</v>
      </c>
      <c r="L41" s="49">
        <v>6</v>
      </c>
      <c r="M41" s="106">
        <v>400000</v>
      </c>
      <c r="N41" s="106">
        <v>400000</v>
      </c>
      <c r="O41" s="106"/>
      <c r="P41" s="106"/>
      <c r="Q41" s="106">
        <v>0</v>
      </c>
      <c r="R41" s="106">
        <v>400000</v>
      </c>
      <c r="S41" s="106">
        <v>0</v>
      </c>
      <c r="T41" s="41" t="s">
        <v>562</v>
      </c>
      <c r="U41" s="47" t="s">
        <v>66</v>
      </c>
      <c r="V41" s="60" t="s">
        <v>578</v>
      </c>
    </row>
    <row r="42" spans="1:22" s="50" customFormat="1" ht="22.5" customHeight="1">
      <c r="A42" s="49">
        <f t="shared" si="1"/>
        <v>31</v>
      </c>
      <c r="B42" s="49" t="s">
        <v>654</v>
      </c>
      <c r="C42" s="49" t="s">
        <v>710</v>
      </c>
      <c r="D42" s="49" t="s">
        <v>960</v>
      </c>
      <c r="E42" s="56" t="s">
        <v>269</v>
      </c>
      <c r="F42" s="57" t="s">
        <v>721</v>
      </c>
      <c r="G42" s="42" t="s">
        <v>550</v>
      </c>
      <c r="H42" s="42" t="s">
        <v>588</v>
      </c>
      <c r="I42" s="49" t="s">
        <v>1000</v>
      </c>
      <c r="J42" s="95" t="s">
        <v>1001</v>
      </c>
      <c r="K42" s="49">
        <v>1</v>
      </c>
      <c r="L42" s="49">
        <v>6</v>
      </c>
      <c r="M42" s="106">
        <v>400000</v>
      </c>
      <c r="N42" s="106">
        <v>400000</v>
      </c>
      <c r="O42" s="106"/>
      <c r="P42" s="106"/>
      <c r="Q42" s="106">
        <v>0</v>
      </c>
      <c r="R42" s="106">
        <v>400000</v>
      </c>
      <c r="S42" s="106">
        <v>0</v>
      </c>
      <c r="T42" s="41" t="s">
        <v>562</v>
      </c>
      <c r="U42" s="47" t="s">
        <v>67</v>
      </c>
      <c r="V42" s="135" t="s">
        <v>578</v>
      </c>
    </row>
    <row r="43" spans="1:22" s="50" customFormat="1" ht="22.5" customHeight="1">
      <c r="A43" s="49">
        <f t="shared" si="1"/>
        <v>32</v>
      </c>
      <c r="B43" s="49" t="s">
        <v>654</v>
      </c>
      <c r="C43" s="49" t="s">
        <v>710</v>
      </c>
      <c r="D43" s="49" t="s">
        <v>960</v>
      </c>
      <c r="E43" s="56" t="s">
        <v>269</v>
      </c>
      <c r="F43" s="57" t="s">
        <v>721</v>
      </c>
      <c r="G43" s="42" t="s">
        <v>550</v>
      </c>
      <c r="H43" s="42" t="s">
        <v>588</v>
      </c>
      <c r="I43" s="49" t="s">
        <v>1000</v>
      </c>
      <c r="J43" s="95" t="s">
        <v>1001</v>
      </c>
      <c r="K43" s="49">
        <v>1</v>
      </c>
      <c r="L43" s="49">
        <v>6</v>
      </c>
      <c r="M43" s="106">
        <v>400000</v>
      </c>
      <c r="N43" s="106">
        <v>400000</v>
      </c>
      <c r="O43" s="106"/>
      <c r="P43" s="106"/>
      <c r="Q43" s="106">
        <v>0</v>
      </c>
      <c r="R43" s="106">
        <v>400000</v>
      </c>
      <c r="S43" s="106">
        <v>0</v>
      </c>
      <c r="T43" s="41" t="s">
        <v>562</v>
      </c>
      <c r="U43" s="47" t="s">
        <v>68</v>
      </c>
      <c r="V43" s="60" t="s">
        <v>578</v>
      </c>
    </row>
    <row r="44" spans="1:22" s="50" customFormat="1" ht="22.5" customHeight="1">
      <c r="A44" s="49">
        <f t="shared" si="1"/>
        <v>33</v>
      </c>
      <c r="B44" s="49" t="s">
        <v>654</v>
      </c>
      <c r="C44" s="49" t="s">
        <v>707</v>
      </c>
      <c r="D44" s="49" t="s">
        <v>960</v>
      </c>
      <c r="E44" s="56" t="s">
        <v>269</v>
      </c>
      <c r="F44" s="57" t="s">
        <v>721</v>
      </c>
      <c r="G44" s="42" t="s">
        <v>550</v>
      </c>
      <c r="H44" s="42" t="s">
        <v>588</v>
      </c>
      <c r="I44" s="49" t="s">
        <v>1000</v>
      </c>
      <c r="J44" s="95" t="s">
        <v>1001</v>
      </c>
      <c r="K44" s="49">
        <v>1</v>
      </c>
      <c r="L44" s="49">
        <v>6</v>
      </c>
      <c r="M44" s="106">
        <v>400000</v>
      </c>
      <c r="N44" s="106">
        <v>400000</v>
      </c>
      <c r="O44" s="106"/>
      <c r="P44" s="106"/>
      <c r="Q44" s="106">
        <v>0</v>
      </c>
      <c r="R44" s="106">
        <v>400000</v>
      </c>
      <c r="S44" s="106">
        <v>0</v>
      </c>
      <c r="T44" s="41" t="s">
        <v>562</v>
      </c>
      <c r="U44" s="47" t="s">
        <v>69</v>
      </c>
      <c r="V44" s="60" t="s">
        <v>578</v>
      </c>
    </row>
    <row r="45" spans="1:22" s="50" customFormat="1" ht="22.5" customHeight="1">
      <c r="A45" s="49">
        <f t="shared" si="1"/>
        <v>34</v>
      </c>
      <c r="B45" s="49" t="s">
        <v>292</v>
      </c>
      <c r="C45" s="49" t="s">
        <v>583</v>
      </c>
      <c r="D45" s="49" t="s">
        <v>583</v>
      </c>
      <c r="E45" s="56" t="s">
        <v>359</v>
      </c>
      <c r="F45" s="57" t="s">
        <v>498</v>
      </c>
      <c r="G45" s="42" t="s">
        <v>547</v>
      </c>
      <c r="H45" s="42" t="s">
        <v>585</v>
      </c>
      <c r="I45" s="49" t="s">
        <v>634</v>
      </c>
      <c r="J45" s="49" t="s">
        <v>823</v>
      </c>
      <c r="K45" s="49">
        <v>1</v>
      </c>
      <c r="L45" s="49">
        <v>10</v>
      </c>
      <c r="M45" s="106">
        <v>500000</v>
      </c>
      <c r="N45" s="106">
        <v>500000</v>
      </c>
      <c r="O45" s="106">
        <v>1000000</v>
      </c>
      <c r="P45" s="106">
        <v>0</v>
      </c>
      <c r="Q45" s="106">
        <v>500000</v>
      </c>
      <c r="R45" s="106">
        <v>0</v>
      </c>
      <c r="S45" s="106">
        <v>500000</v>
      </c>
      <c r="T45" s="41" t="s">
        <v>560</v>
      </c>
      <c r="U45" s="47" t="s">
        <v>445</v>
      </c>
      <c r="V45" s="60" t="s">
        <v>578</v>
      </c>
    </row>
    <row r="46" spans="1:22" s="50" customFormat="1" ht="22.5" customHeight="1">
      <c r="A46" s="49">
        <f t="shared" si="1"/>
        <v>35</v>
      </c>
      <c r="B46" s="49" t="s">
        <v>292</v>
      </c>
      <c r="C46" s="49" t="s">
        <v>583</v>
      </c>
      <c r="D46" s="49" t="s">
        <v>583</v>
      </c>
      <c r="E46" s="56" t="s">
        <v>359</v>
      </c>
      <c r="F46" s="57" t="s">
        <v>498</v>
      </c>
      <c r="G46" s="42" t="s">
        <v>547</v>
      </c>
      <c r="H46" s="42" t="s">
        <v>585</v>
      </c>
      <c r="I46" s="49" t="s">
        <v>634</v>
      </c>
      <c r="J46" s="49" t="s">
        <v>823</v>
      </c>
      <c r="K46" s="49">
        <v>1</v>
      </c>
      <c r="L46" s="49">
        <v>10</v>
      </c>
      <c r="M46" s="106">
        <v>500000</v>
      </c>
      <c r="N46" s="106">
        <v>500000</v>
      </c>
      <c r="O46" s="106">
        <v>1000000</v>
      </c>
      <c r="P46" s="106">
        <v>0</v>
      </c>
      <c r="Q46" s="106">
        <v>500000</v>
      </c>
      <c r="R46" s="106">
        <v>0</v>
      </c>
      <c r="S46" s="106">
        <v>500000</v>
      </c>
      <c r="T46" s="41" t="s">
        <v>560</v>
      </c>
      <c r="U46" s="47" t="s">
        <v>421</v>
      </c>
      <c r="V46" s="60" t="s">
        <v>578</v>
      </c>
    </row>
    <row r="47" spans="1:22" s="50" customFormat="1" ht="22.5" customHeight="1">
      <c r="A47" s="49">
        <f t="shared" si="1"/>
        <v>36</v>
      </c>
      <c r="B47" s="49" t="s">
        <v>293</v>
      </c>
      <c r="C47" s="49" t="s">
        <v>583</v>
      </c>
      <c r="D47" s="49" t="s">
        <v>583</v>
      </c>
      <c r="E47" s="56" t="s">
        <v>555</v>
      </c>
      <c r="F47" s="57" t="s">
        <v>360</v>
      </c>
      <c r="G47" s="42" t="s">
        <v>547</v>
      </c>
      <c r="H47" s="42" t="s">
        <v>585</v>
      </c>
      <c r="I47" s="49" t="s">
        <v>636</v>
      </c>
      <c r="J47" s="95" t="s">
        <v>829</v>
      </c>
      <c r="K47" s="49">
        <v>1</v>
      </c>
      <c r="L47" s="49">
        <v>10</v>
      </c>
      <c r="M47" s="106">
        <v>500000</v>
      </c>
      <c r="N47" s="106">
        <v>500000</v>
      </c>
      <c r="O47" s="106"/>
      <c r="P47" s="106">
        <v>0</v>
      </c>
      <c r="Q47" s="106">
        <v>500000</v>
      </c>
      <c r="R47" s="106">
        <v>0</v>
      </c>
      <c r="S47" s="106">
        <v>0</v>
      </c>
      <c r="T47" s="41" t="s">
        <v>560</v>
      </c>
      <c r="U47" s="47" t="s">
        <v>459</v>
      </c>
      <c r="V47" s="60" t="s">
        <v>578</v>
      </c>
    </row>
    <row r="48" spans="1:22" s="50" customFormat="1" ht="22.5" customHeight="1">
      <c r="A48" s="49">
        <f t="shared" si="1"/>
        <v>37</v>
      </c>
      <c r="B48" s="49" t="s">
        <v>293</v>
      </c>
      <c r="C48" s="49" t="s">
        <v>583</v>
      </c>
      <c r="D48" s="49" t="s">
        <v>583</v>
      </c>
      <c r="E48" s="56" t="s">
        <v>555</v>
      </c>
      <c r="F48" s="57" t="s">
        <v>360</v>
      </c>
      <c r="G48" s="42" t="s">
        <v>547</v>
      </c>
      <c r="H48" s="42" t="s">
        <v>585</v>
      </c>
      <c r="I48" s="49" t="s">
        <v>800</v>
      </c>
      <c r="J48" s="95" t="s">
        <v>801</v>
      </c>
      <c r="K48" s="49">
        <v>1</v>
      </c>
      <c r="L48" s="49">
        <v>10</v>
      </c>
      <c r="M48" s="106">
        <v>500000</v>
      </c>
      <c r="N48" s="106">
        <v>500000</v>
      </c>
      <c r="O48" s="106"/>
      <c r="P48" s="106">
        <v>0</v>
      </c>
      <c r="Q48" s="106">
        <v>500000</v>
      </c>
      <c r="R48" s="106">
        <v>0</v>
      </c>
      <c r="S48" s="106">
        <v>0</v>
      </c>
      <c r="T48" s="41" t="s">
        <v>560</v>
      </c>
      <c r="U48" s="47" t="s">
        <v>767</v>
      </c>
      <c r="V48" s="135" t="s">
        <v>578</v>
      </c>
    </row>
    <row r="49" spans="1:22" s="50" customFormat="1" ht="22.5" customHeight="1">
      <c r="A49" s="49">
        <f t="shared" si="1"/>
        <v>38</v>
      </c>
      <c r="B49" s="49" t="s">
        <v>655</v>
      </c>
      <c r="C49" s="49" t="s">
        <v>583</v>
      </c>
      <c r="D49" s="49" t="s">
        <v>583</v>
      </c>
      <c r="E49" s="56" t="s">
        <v>722</v>
      </c>
      <c r="F49" s="57" t="s">
        <v>492</v>
      </c>
      <c r="G49" s="42" t="s">
        <v>547</v>
      </c>
      <c r="H49" s="42" t="s">
        <v>585</v>
      </c>
      <c r="I49" s="49" t="s">
        <v>830</v>
      </c>
      <c r="J49" s="95" t="s">
        <v>831</v>
      </c>
      <c r="K49" s="49">
        <v>1</v>
      </c>
      <c r="L49" s="49">
        <v>10</v>
      </c>
      <c r="M49" s="106">
        <v>500000</v>
      </c>
      <c r="N49" s="106">
        <v>500000</v>
      </c>
      <c r="O49" s="106"/>
      <c r="P49" s="106">
        <v>0</v>
      </c>
      <c r="Q49" s="106">
        <v>500000</v>
      </c>
      <c r="R49" s="106">
        <v>0</v>
      </c>
      <c r="S49" s="106">
        <v>0</v>
      </c>
      <c r="T49" s="41" t="s">
        <v>560</v>
      </c>
      <c r="U49" s="47" t="s">
        <v>768</v>
      </c>
      <c r="V49" s="135" t="s">
        <v>578</v>
      </c>
    </row>
    <row r="50" spans="1:22" s="50" customFormat="1" ht="22.5" customHeight="1">
      <c r="A50" s="49">
        <f t="shared" si="1"/>
        <v>39</v>
      </c>
      <c r="B50" s="49" t="s">
        <v>656</v>
      </c>
      <c r="C50" s="49" t="s">
        <v>696</v>
      </c>
      <c r="D50" s="49" t="s">
        <v>580</v>
      </c>
      <c r="E50" s="56" t="s">
        <v>723</v>
      </c>
      <c r="F50" s="57" t="s">
        <v>724</v>
      </c>
      <c r="G50" s="42" t="s">
        <v>548</v>
      </c>
      <c r="H50" s="42" t="s">
        <v>581</v>
      </c>
      <c r="I50" s="99" t="s">
        <v>832</v>
      </c>
      <c r="J50" s="136" t="s">
        <v>817</v>
      </c>
      <c r="K50" s="49">
        <v>1</v>
      </c>
      <c r="L50" s="49">
        <v>40</v>
      </c>
      <c r="M50" s="106">
        <v>2000000</v>
      </c>
      <c r="N50" s="106">
        <v>2000000</v>
      </c>
      <c r="O50" s="106"/>
      <c r="P50" s="106"/>
      <c r="Q50" s="106">
        <v>0</v>
      </c>
      <c r="R50" s="106">
        <v>2000000</v>
      </c>
      <c r="S50" s="106">
        <v>0</v>
      </c>
      <c r="T50" s="41" t="s">
        <v>423</v>
      </c>
      <c r="U50" s="47" t="s">
        <v>70</v>
      </c>
      <c r="V50" s="60" t="s">
        <v>578</v>
      </c>
    </row>
    <row r="51" spans="1:22" s="50" customFormat="1" ht="22.5" customHeight="1">
      <c r="A51" s="49">
        <f t="shared" si="1"/>
        <v>40</v>
      </c>
      <c r="B51" s="49" t="s">
        <v>294</v>
      </c>
      <c r="C51" s="49" t="s">
        <v>583</v>
      </c>
      <c r="D51" s="49" t="s">
        <v>583</v>
      </c>
      <c r="E51" s="56" t="s">
        <v>491</v>
      </c>
      <c r="F51" s="57" t="s">
        <v>188</v>
      </c>
      <c r="G51" s="42" t="s">
        <v>547</v>
      </c>
      <c r="H51" s="42" t="s">
        <v>585</v>
      </c>
      <c r="I51" s="49" t="s">
        <v>637</v>
      </c>
      <c r="J51" s="95" t="s">
        <v>629</v>
      </c>
      <c r="K51" s="49">
        <v>1</v>
      </c>
      <c r="L51" s="49">
        <v>10</v>
      </c>
      <c r="M51" s="106">
        <v>500000</v>
      </c>
      <c r="N51" s="106">
        <v>500000</v>
      </c>
      <c r="O51" s="106"/>
      <c r="P51" s="106">
        <v>0</v>
      </c>
      <c r="Q51" s="106">
        <v>500000</v>
      </c>
      <c r="R51" s="106">
        <v>0</v>
      </c>
      <c r="S51" s="106">
        <v>0</v>
      </c>
      <c r="T51" s="41" t="s">
        <v>560</v>
      </c>
      <c r="U51" s="47" t="s">
        <v>567</v>
      </c>
      <c r="V51" s="135" t="s">
        <v>578</v>
      </c>
    </row>
    <row r="52" spans="1:22" s="50" customFormat="1" ht="22.5" customHeight="1">
      <c r="A52" s="49">
        <f t="shared" si="1"/>
        <v>41</v>
      </c>
      <c r="B52" s="49" t="s">
        <v>295</v>
      </c>
      <c r="C52" s="49" t="s">
        <v>583</v>
      </c>
      <c r="D52" s="49" t="s">
        <v>583</v>
      </c>
      <c r="E52" s="56" t="s">
        <v>361</v>
      </c>
      <c r="F52" s="57" t="s">
        <v>362</v>
      </c>
      <c r="G52" s="42" t="s">
        <v>547</v>
      </c>
      <c r="H52" s="42" t="s">
        <v>585</v>
      </c>
      <c r="I52" s="49" t="s">
        <v>627</v>
      </c>
      <c r="J52" s="95" t="s">
        <v>628</v>
      </c>
      <c r="K52" s="49">
        <v>1</v>
      </c>
      <c r="L52" s="49">
        <v>10</v>
      </c>
      <c r="M52" s="106">
        <v>500000</v>
      </c>
      <c r="N52" s="106">
        <v>500000</v>
      </c>
      <c r="O52" s="106"/>
      <c r="P52" s="106">
        <v>0</v>
      </c>
      <c r="Q52" s="106">
        <v>500000</v>
      </c>
      <c r="R52" s="106">
        <v>0</v>
      </c>
      <c r="S52" s="106">
        <v>0</v>
      </c>
      <c r="T52" s="41" t="s">
        <v>560</v>
      </c>
      <c r="U52" s="47" t="s">
        <v>568</v>
      </c>
      <c r="V52" s="60" t="s">
        <v>578</v>
      </c>
    </row>
    <row r="53" spans="1:22" s="50" customFormat="1" ht="22.5" customHeight="1">
      <c r="A53" s="49">
        <f t="shared" si="1"/>
        <v>42</v>
      </c>
      <c r="B53" s="49" t="s">
        <v>296</v>
      </c>
      <c r="C53" s="49" t="s">
        <v>583</v>
      </c>
      <c r="D53" s="49" t="s">
        <v>583</v>
      </c>
      <c r="E53" s="56" t="s">
        <v>514</v>
      </c>
      <c r="F53" s="57" t="s">
        <v>609</v>
      </c>
      <c r="G53" s="42" t="s">
        <v>546</v>
      </c>
      <c r="H53" s="42" t="s">
        <v>591</v>
      </c>
      <c r="I53" s="49" t="s">
        <v>626</v>
      </c>
      <c r="J53" s="49" t="s">
        <v>807</v>
      </c>
      <c r="K53" s="49">
        <v>1</v>
      </c>
      <c r="L53" s="49">
        <v>30</v>
      </c>
      <c r="M53" s="106">
        <v>1500000</v>
      </c>
      <c r="N53" s="106">
        <v>1500000</v>
      </c>
      <c r="O53" s="106">
        <v>3000000</v>
      </c>
      <c r="P53" s="106">
        <v>0</v>
      </c>
      <c r="Q53" s="106">
        <v>1500000</v>
      </c>
      <c r="R53" s="106">
        <v>0</v>
      </c>
      <c r="S53" s="106">
        <v>1500000</v>
      </c>
      <c r="T53" s="41" t="s">
        <v>561</v>
      </c>
      <c r="U53" s="47" t="s">
        <v>422</v>
      </c>
      <c r="V53" s="60" t="s">
        <v>578</v>
      </c>
    </row>
    <row r="54" spans="1:22" s="50" customFormat="1" ht="22.5" customHeight="1">
      <c r="A54" s="49">
        <f t="shared" si="1"/>
        <v>43</v>
      </c>
      <c r="B54" s="49" t="s">
        <v>297</v>
      </c>
      <c r="C54" s="49" t="s">
        <v>583</v>
      </c>
      <c r="D54" s="49" t="s">
        <v>583</v>
      </c>
      <c r="E54" s="56" t="s">
        <v>363</v>
      </c>
      <c r="F54" s="57" t="s">
        <v>495</v>
      </c>
      <c r="G54" s="42" t="s">
        <v>545</v>
      </c>
      <c r="H54" s="42" t="s">
        <v>582</v>
      </c>
      <c r="I54" s="49" t="s">
        <v>627</v>
      </c>
      <c r="J54" s="95" t="s">
        <v>628</v>
      </c>
      <c r="K54" s="49">
        <v>1</v>
      </c>
      <c r="L54" s="49">
        <v>20</v>
      </c>
      <c r="M54" s="106">
        <v>1000000</v>
      </c>
      <c r="N54" s="106">
        <v>1000000</v>
      </c>
      <c r="O54" s="106"/>
      <c r="P54" s="106">
        <v>0</v>
      </c>
      <c r="Q54" s="106">
        <v>1000000</v>
      </c>
      <c r="R54" s="106">
        <v>0</v>
      </c>
      <c r="S54" s="106">
        <v>0</v>
      </c>
      <c r="T54" s="41" t="s">
        <v>559</v>
      </c>
      <c r="U54" s="47" t="s">
        <v>571</v>
      </c>
      <c r="V54" s="60" t="s">
        <v>578</v>
      </c>
    </row>
    <row r="55" spans="1:22" s="50" customFormat="1" ht="22.5" customHeight="1">
      <c r="A55" s="49">
        <f t="shared" si="1"/>
        <v>44</v>
      </c>
      <c r="B55" s="49" t="s">
        <v>298</v>
      </c>
      <c r="C55" s="49" t="s">
        <v>583</v>
      </c>
      <c r="D55" s="49" t="s">
        <v>583</v>
      </c>
      <c r="E55" s="56" t="s">
        <v>364</v>
      </c>
      <c r="F55" s="57" t="s">
        <v>365</v>
      </c>
      <c r="G55" s="42" t="s">
        <v>547</v>
      </c>
      <c r="H55" s="42" t="s">
        <v>585</v>
      </c>
      <c r="I55" s="49" t="s">
        <v>638</v>
      </c>
      <c r="J55" s="49" t="s">
        <v>639</v>
      </c>
      <c r="K55" s="49">
        <v>1</v>
      </c>
      <c r="L55" s="49">
        <v>10</v>
      </c>
      <c r="M55" s="106">
        <v>500000</v>
      </c>
      <c r="N55" s="106">
        <v>500000</v>
      </c>
      <c r="O55" s="106">
        <v>1000000</v>
      </c>
      <c r="P55" s="106">
        <v>0</v>
      </c>
      <c r="Q55" s="106">
        <v>500000</v>
      </c>
      <c r="R55" s="106">
        <v>0</v>
      </c>
      <c r="S55" s="106">
        <v>500000</v>
      </c>
      <c r="T55" s="41" t="s">
        <v>560</v>
      </c>
      <c r="U55" s="47" t="s">
        <v>441</v>
      </c>
      <c r="V55" s="60" t="s">
        <v>578</v>
      </c>
    </row>
    <row r="56" spans="1:22" s="50" customFormat="1" ht="22.5" customHeight="1">
      <c r="A56" s="49">
        <f t="shared" si="1"/>
        <v>45</v>
      </c>
      <c r="B56" s="49" t="s">
        <v>299</v>
      </c>
      <c r="C56" s="49" t="s">
        <v>583</v>
      </c>
      <c r="D56" s="49" t="s">
        <v>583</v>
      </c>
      <c r="E56" s="56" t="s">
        <v>528</v>
      </c>
      <c r="F56" s="57" t="s">
        <v>505</v>
      </c>
      <c r="G56" s="42" t="s">
        <v>545</v>
      </c>
      <c r="H56" s="42" t="s">
        <v>582</v>
      </c>
      <c r="I56" s="49" t="s">
        <v>638</v>
      </c>
      <c r="J56" s="49" t="s">
        <v>639</v>
      </c>
      <c r="K56" s="49">
        <v>1</v>
      </c>
      <c r="L56" s="49">
        <v>20</v>
      </c>
      <c r="M56" s="106">
        <v>1000000</v>
      </c>
      <c r="N56" s="106">
        <v>1000000</v>
      </c>
      <c r="O56" s="106">
        <v>2000000</v>
      </c>
      <c r="P56" s="106">
        <v>0</v>
      </c>
      <c r="Q56" s="106">
        <v>1000000</v>
      </c>
      <c r="R56" s="106">
        <v>0</v>
      </c>
      <c r="S56" s="106">
        <v>1000000</v>
      </c>
      <c r="T56" s="41" t="s">
        <v>559</v>
      </c>
      <c r="U56" s="47" t="s">
        <v>448</v>
      </c>
      <c r="V56" s="60" t="s">
        <v>578</v>
      </c>
    </row>
    <row r="57" spans="1:22" s="50" customFormat="1" ht="22.5" customHeight="1">
      <c r="A57" s="49">
        <f t="shared" si="1"/>
        <v>46</v>
      </c>
      <c r="B57" s="49" t="s">
        <v>300</v>
      </c>
      <c r="C57" s="49" t="s">
        <v>583</v>
      </c>
      <c r="D57" s="49" t="s">
        <v>583</v>
      </c>
      <c r="E57" s="56" t="s">
        <v>553</v>
      </c>
      <c r="F57" s="57" t="s">
        <v>366</v>
      </c>
      <c r="G57" s="42" t="s">
        <v>547</v>
      </c>
      <c r="H57" s="42" t="s">
        <v>585</v>
      </c>
      <c r="I57" s="49" t="s">
        <v>636</v>
      </c>
      <c r="J57" s="49" t="s">
        <v>829</v>
      </c>
      <c r="K57" s="49">
        <v>1</v>
      </c>
      <c r="L57" s="49">
        <v>10</v>
      </c>
      <c r="M57" s="106">
        <v>500000</v>
      </c>
      <c r="N57" s="106">
        <v>500000</v>
      </c>
      <c r="O57" s="106">
        <v>1000000</v>
      </c>
      <c r="P57" s="106">
        <v>0</v>
      </c>
      <c r="Q57" s="106">
        <v>500000</v>
      </c>
      <c r="R57" s="106">
        <v>0</v>
      </c>
      <c r="S57" s="106">
        <v>500000</v>
      </c>
      <c r="T57" s="41" t="s">
        <v>560</v>
      </c>
      <c r="U57" s="47" t="s">
        <v>453</v>
      </c>
      <c r="V57" s="60" t="s">
        <v>578</v>
      </c>
    </row>
    <row r="58" spans="1:22" s="50" customFormat="1" ht="22.5" customHeight="1">
      <c r="A58" s="49">
        <f t="shared" si="1"/>
        <v>47</v>
      </c>
      <c r="B58" s="49" t="s">
        <v>301</v>
      </c>
      <c r="C58" s="49" t="s">
        <v>583</v>
      </c>
      <c r="D58" s="49" t="s">
        <v>583</v>
      </c>
      <c r="E58" s="56" t="s">
        <v>367</v>
      </c>
      <c r="F58" s="57" t="s">
        <v>368</v>
      </c>
      <c r="G58" s="42" t="s">
        <v>547</v>
      </c>
      <c r="H58" s="42" t="s">
        <v>585</v>
      </c>
      <c r="I58" s="49" t="s">
        <v>640</v>
      </c>
      <c r="J58" s="95" t="s">
        <v>833</v>
      </c>
      <c r="K58" s="49">
        <v>1</v>
      </c>
      <c r="L58" s="49">
        <v>10</v>
      </c>
      <c r="M58" s="106">
        <v>500000</v>
      </c>
      <c r="N58" s="106">
        <v>500000</v>
      </c>
      <c r="O58" s="106"/>
      <c r="P58" s="106"/>
      <c r="Q58" s="106">
        <v>0</v>
      </c>
      <c r="R58" s="106">
        <v>500000</v>
      </c>
      <c r="S58" s="106">
        <v>0</v>
      </c>
      <c r="T58" s="41" t="s">
        <v>560</v>
      </c>
      <c r="U58" s="47" t="s">
        <v>278</v>
      </c>
      <c r="V58" s="60" t="s">
        <v>578</v>
      </c>
    </row>
    <row r="59" spans="1:22" s="50" customFormat="1" ht="22.5" customHeight="1">
      <c r="A59" s="49">
        <f t="shared" si="1"/>
        <v>48</v>
      </c>
      <c r="B59" s="49" t="s">
        <v>302</v>
      </c>
      <c r="C59" s="49" t="s">
        <v>583</v>
      </c>
      <c r="D59" s="49" t="s">
        <v>583</v>
      </c>
      <c r="E59" s="56" t="s">
        <v>369</v>
      </c>
      <c r="F59" s="57" t="s">
        <v>370</v>
      </c>
      <c r="G59" s="42" t="s">
        <v>547</v>
      </c>
      <c r="H59" s="42" t="s">
        <v>585</v>
      </c>
      <c r="I59" s="49" t="s">
        <v>631</v>
      </c>
      <c r="J59" s="95" t="s">
        <v>623</v>
      </c>
      <c r="K59" s="49">
        <v>1</v>
      </c>
      <c r="L59" s="49">
        <v>10</v>
      </c>
      <c r="M59" s="106">
        <v>500000</v>
      </c>
      <c r="N59" s="106">
        <v>500000</v>
      </c>
      <c r="O59" s="106"/>
      <c r="P59" s="106"/>
      <c r="Q59" s="106">
        <v>0</v>
      </c>
      <c r="R59" s="106">
        <v>500000</v>
      </c>
      <c r="S59" s="106">
        <v>0</v>
      </c>
      <c r="T59" s="41" t="s">
        <v>560</v>
      </c>
      <c r="U59" s="47" t="s">
        <v>480</v>
      </c>
      <c r="V59" s="60" t="s">
        <v>578</v>
      </c>
    </row>
    <row r="60" spans="1:22" s="50" customFormat="1" ht="22.5" customHeight="1">
      <c r="A60" s="49">
        <f t="shared" si="1"/>
        <v>49</v>
      </c>
      <c r="B60" s="49" t="s">
        <v>303</v>
      </c>
      <c r="C60" s="49" t="s">
        <v>583</v>
      </c>
      <c r="D60" s="49" t="s">
        <v>583</v>
      </c>
      <c r="E60" s="56" t="s">
        <v>520</v>
      </c>
      <c r="F60" s="57" t="s">
        <v>532</v>
      </c>
      <c r="G60" s="42" t="s">
        <v>547</v>
      </c>
      <c r="H60" s="42" t="s">
        <v>585</v>
      </c>
      <c r="I60" s="49" t="s">
        <v>631</v>
      </c>
      <c r="J60" s="95" t="s">
        <v>623</v>
      </c>
      <c r="K60" s="49">
        <v>1</v>
      </c>
      <c r="L60" s="49">
        <v>10</v>
      </c>
      <c r="M60" s="106">
        <v>500000</v>
      </c>
      <c r="N60" s="106">
        <v>500000</v>
      </c>
      <c r="O60" s="106"/>
      <c r="P60" s="106">
        <v>0</v>
      </c>
      <c r="Q60" s="106">
        <v>500000</v>
      </c>
      <c r="R60" s="106">
        <v>0</v>
      </c>
      <c r="S60" s="106">
        <v>0</v>
      </c>
      <c r="T60" s="41" t="s">
        <v>560</v>
      </c>
      <c r="U60" s="47" t="s">
        <v>483</v>
      </c>
      <c r="V60" s="135" t="s">
        <v>578</v>
      </c>
    </row>
    <row r="61" spans="1:22" s="50" customFormat="1" ht="22.5" customHeight="1">
      <c r="A61" s="49">
        <f t="shared" si="1"/>
        <v>50</v>
      </c>
      <c r="B61" s="49" t="s">
        <v>657</v>
      </c>
      <c r="C61" s="49" t="s">
        <v>583</v>
      </c>
      <c r="D61" s="49" t="s">
        <v>583</v>
      </c>
      <c r="E61" s="56" t="s">
        <v>725</v>
      </c>
      <c r="F61" s="57" t="s">
        <v>507</v>
      </c>
      <c r="G61" s="42" t="s">
        <v>545</v>
      </c>
      <c r="H61" s="42" t="s">
        <v>582</v>
      </c>
      <c r="I61" s="49" t="s">
        <v>1002</v>
      </c>
      <c r="J61" s="95" t="s">
        <v>1003</v>
      </c>
      <c r="K61" s="49">
        <v>1</v>
      </c>
      <c r="L61" s="49">
        <v>20</v>
      </c>
      <c r="M61" s="106">
        <v>1000000</v>
      </c>
      <c r="N61" s="106">
        <v>1000000</v>
      </c>
      <c r="O61" s="106"/>
      <c r="P61" s="106">
        <v>0</v>
      </c>
      <c r="Q61" s="106">
        <v>1000000</v>
      </c>
      <c r="R61" s="106">
        <v>0</v>
      </c>
      <c r="S61" s="106">
        <v>0</v>
      </c>
      <c r="T61" s="41" t="s">
        <v>559</v>
      </c>
      <c r="U61" s="47" t="s">
        <v>770</v>
      </c>
      <c r="V61" s="135" t="s">
        <v>578</v>
      </c>
    </row>
    <row r="62" spans="1:22" s="50" customFormat="1" ht="22.5" customHeight="1">
      <c r="A62" s="49">
        <f t="shared" si="1"/>
        <v>51</v>
      </c>
      <c r="B62" s="49" t="s">
        <v>658</v>
      </c>
      <c r="C62" s="49" t="s">
        <v>583</v>
      </c>
      <c r="D62" s="49" t="s">
        <v>583</v>
      </c>
      <c r="E62" s="56" t="s">
        <v>726</v>
      </c>
      <c r="F62" s="57" t="s">
        <v>727</v>
      </c>
      <c r="G62" s="42" t="s">
        <v>545</v>
      </c>
      <c r="H62" s="42" t="s">
        <v>582</v>
      </c>
      <c r="I62" s="49" t="s">
        <v>637</v>
      </c>
      <c r="J62" s="95" t="s">
        <v>629</v>
      </c>
      <c r="K62" s="49">
        <v>1</v>
      </c>
      <c r="L62" s="49">
        <v>20</v>
      </c>
      <c r="M62" s="106">
        <v>1000000</v>
      </c>
      <c r="N62" s="106">
        <v>1000000</v>
      </c>
      <c r="O62" s="106"/>
      <c r="P62" s="106">
        <v>0</v>
      </c>
      <c r="Q62" s="106">
        <v>1000000</v>
      </c>
      <c r="R62" s="106">
        <v>0</v>
      </c>
      <c r="S62" s="106">
        <v>0</v>
      </c>
      <c r="T62" s="41" t="s">
        <v>559</v>
      </c>
      <c r="U62" s="47" t="s">
        <v>567</v>
      </c>
      <c r="V62" s="60" t="s">
        <v>578</v>
      </c>
    </row>
    <row r="63" spans="1:22" s="50" customFormat="1" ht="22.5" customHeight="1">
      <c r="A63" s="49">
        <f t="shared" si="1"/>
        <v>52</v>
      </c>
      <c r="B63" s="49" t="s">
        <v>658</v>
      </c>
      <c r="C63" s="49" t="s">
        <v>583</v>
      </c>
      <c r="D63" s="49" t="s">
        <v>583</v>
      </c>
      <c r="E63" s="56" t="s">
        <v>726</v>
      </c>
      <c r="F63" s="57" t="s">
        <v>727</v>
      </c>
      <c r="G63" s="42" t="s">
        <v>547</v>
      </c>
      <c r="H63" s="42" t="s">
        <v>585</v>
      </c>
      <c r="I63" s="99" t="s">
        <v>637</v>
      </c>
      <c r="J63" s="136" t="s">
        <v>629</v>
      </c>
      <c r="K63" s="49">
        <v>1</v>
      </c>
      <c r="L63" s="49">
        <v>10</v>
      </c>
      <c r="M63" s="106">
        <v>500000</v>
      </c>
      <c r="N63" s="106">
        <v>500000</v>
      </c>
      <c r="O63" s="106"/>
      <c r="P63" s="106">
        <v>0</v>
      </c>
      <c r="Q63" s="106">
        <v>500000</v>
      </c>
      <c r="R63" s="106">
        <v>0</v>
      </c>
      <c r="S63" s="106">
        <v>0</v>
      </c>
      <c r="T63" s="41" t="s">
        <v>560</v>
      </c>
      <c r="U63" s="47" t="s">
        <v>537</v>
      </c>
      <c r="V63" s="60" t="s">
        <v>578</v>
      </c>
    </row>
    <row r="64" spans="1:22" s="50" customFormat="1" ht="22.5" customHeight="1">
      <c r="A64" s="49">
        <f t="shared" si="1"/>
        <v>53</v>
      </c>
      <c r="B64" s="49" t="s">
        <v>658</v>
      </c>
      <c r="C64" s="49" t="s">
        <v>583</v>
      </c>
      <c r="D64" s="49" t="s">
        <v>583</v>
      </c>
      <c r="E64" s="56" t="s">
        <v>726</v>
      </c>
      <c r="F64" s="57" t="s">
        <v>727</v>
      </c>
      <c r="G64" s="42" t="s">
        <v>546</v>
      </c>
      <c r="H64" s="42" t="s">
        <v>591</v>
      </c>
      <c r="I64" s="49" t="s">
        <v>800</v>
      </c>
      <c r="J64" s="95" t="s">
        <v>1004</v>
      </c>
      <c r="K64" s="49">
        <v>1</v>
      </c>
      <c r="L64" s="49">
        <v>30</v>
      </c>
      <c r="M64" s="106">
        <v>1500000</v>
      </c>
      <c r="N64" s="106">
        <v>1500000</v>
      </c>
      <c r="O64" s="106"/>
      <c r="P64" s="106"/>
      <c r="Q64" s="106">
        <v>0</v>
      </c>
      <c r="R64" s="106">
        <v>1500000</v>
      </c>
      <c r="S64" s="106">
        <v>0</v>
      </c>
      <c r="T64" s="41" t="s">
        <v>561</v>
      </c>
      <c r="U64" s="47" t="s">
        <v>771</v>
      </c>
      <c r="V64" s="60" t="s">
        <v>578</v>
      </c>
    </row>
    <row r="65" spans="1:22" s="50" customFormat="1" ht="22.5" customHeight="1">
      <c r="A65" s="49">
        <f t="shared" si="1"/>
        <v>54</v>
      </c>
      <c r="B65" s="49" t="s">
        <v>659</v>
      </c>
      <c r="C65" s="49" t="s">
        <v>583</v>
      </c>
      <c r="D65" s="49" t="s">
        <v>583</v>
      </c>
      <c r="E65" s="56" t="s">
        <v>723</v>
      </c>
      <c r="F65" s="57" t="s">
        <v>496</v>
      </c>
      <c r="G65" s="42" t="s">
        <v>547</v>
      </c>
      <c r="H65" s="42" t="s">
        <v>585</v>
      </c>
      <c r="I65" s="99" t="s">
        <v>841</v>
      </c>
      <c r="J65" s="136" t="s">
        <v>842</v>
      </c>
      <c r="K65" s="49">
        <v>1</v>
      </c>
      <c r="L65" s="49">
        <v>10</v>
      </c>
      <c r="M65" s="106">
        <v>500000</v>
      </c>
      <c r="N65" s="106">
        <v>500000</v>
      </c>
      <c r="O65" s="106"/>
      <c r="P65" s="106">
        <v>0</v>
      </c>
      <c r="Q65" s="106">
        <v>500000</v>
      </c>
      <c r="R65" s="106">
        <v>0</v>
      </c>
      <c r="S65" s="106">
        <v>0</v>
      </c>
      <c r="T65" s="41" t="s">
        <v>560</v>
      </c>
      <c r="U65" s="47" t="s">
        <v>773</v>
      </c>
      <c r="V65" s="135" t="s">
        <v>578</v>
      </c>
    </row>
    <row r="66" spans="1:22" s="50" customFormat="1" ht="22.5" customHeight="1">
      <c r="A66" s="49">
        <f t="shared" si="1"/>
        <v>55</v>
      </c>
      <c r="B66" s="49" t="s">
        <v>901</v>
      </c>
      <c r="C66" s="49" t="s">
        <v>693</v>
      </c>
      <c r="D66" s="49" t="s">
        <v>580</v>
      </c>
      <c r="E66" s="56" t="s">
        <v>728</v>
      </c>
      <c r="F66" s="57" t="s">
        <v>729</v>
      </c>
      <c r="G66" s="42" t="s">
        <v>548</v>
      </c>
      <c r="H66" s="42" t="s">
        <v>581</v>
      </c>
      <c r="I66" s="49" t="s">
        <v>832</v>
      </c>
      <c r="J66" s="95" t="s">
        <v>817</v>
      </c>
      <c r="K66" s="49">
        <v>1</v>
      </c>
      <c r="L66" s="49">
        <v>40</v>
      </c>
      <c r="M66" s="106">
        <v>2000000</v>
      </c>
      <c r="N66" s="106">
        <v>2000000</v>
      </c>
      <c r="O66" s="106"/>
      <c r="P66" s="106"/>
      <c r="Q66" s="106">
        <v>0</v>
      </c>
      <c r="R66" s="106">
        <v>2000000</v>
      </c>
      <c r="S66" s="106">
        <v>0</v>
      </c>
      <c r="T66" s="41" t="s">
        <v>423</v>
      </c>
      <c r="U66" s="47" t="s">
        <v>71</v>
      </c>
      <c r="V66" s="60" t="s">
        <v>578</v>
      </c>
    </row>
    <row r="67" spans="1:22" s="50" customFormat="1" ht="22.5" customHeight="1">
      <c r="A67" s="49">
        <f t="shared" si="1"/>
        <v>56</v>
      </c>
      <c r="B67" s="49" t="s">
        <v>304</v>
      </c>
      <c r="C67" s="49" t="s">
        <v>687</v>
      </c>
      <c r="D67" s="49" t="s">
        <v>960</v>
      </c>
      <c r="E67" s="56" t="s">
        <v>531</v>
      </c>
      <c r="F67" s="57" t="s">
        <v>535</v>
      </c>
      <c r="G67" s="42" t="s">
        <v>549</v>
      </c>
      <c r="H67" s="42" t="s">
        <v>586</v>
      </c>
      <c r="I67" s="49" t="s">
        <v>1005</v>
      </c>
      <c r="J67" s="95" t="s">
        <v>1006</v>
      </c>
      <c r="K67" s="49">
        <v>1</v>
      </c>
      <c r="L67" s="49">
        <v>14</v>
      </c>
      <c r="M67" s="106">
        <v>650000</v>
      </c>
      <c r="N67" s="106">
        <v>650000</v>
      </c>
      <c r="O67" s="106"/>
      <c r="P67" s="106"/>
      <c r="Q67" s="106">
        <v>0</v>
      </c>
      <c r="R67" s="106">
        <v>650000</v>
      </c>
      <c r="S67" s="106">
        <v>0</v>
      </c>
      <c r="T67" s="41" t="s">
        <v>563</v>
      </c>
      <c r="U67" s="47" t="s">
        <v>72</v>
      </c>
      <c r="V67" s="60" t="s">
        <v>578</v>
      </c>
    </row>
    <row r="68" spans="1:22" s="50" customFormat="1" ht="22.5" customHeight="1">
      <c r="A68" s="49">
        <f t="shared" si="1"/>
        <v>57</v>
      </c>
      <c r="B68" s="49" t="s">
        <v>304</v>
      </c>
      <c r="C68" s="49" t="s">
        <v>687</v>
      </c>
      <c r="D68" s="49" t="s">
        <v>960</v>
      </c>
      <c r="E68" s="56" t="s">
        <v>531</v>
      </c>
      <c r="F68" s="57" t="s">
        <v>535</v>
      </c>
      <c r="G68" s="42" t="s">
        <v>549</v>
      </c>
      <c r="H68" s="42" t="s">
        <v>586</v>
      </c>
      <c r="I68" s="49" t="s">
        <v>1005</v>
      </c>
      <c r="J68" s="95" t="s">
        <v>1006</v>
      </c>
      <c r="K68" s="49">
        <v>1</v>
      </c>
      <c r="L68" s="49">
        <v>14</v>
      </c>
      <c r="M68" s="106">
        <v>650000</v>
      </c>
      <c r="N68" s="106">
        <v>650000</v>
      </c>
      <c r="O68" s="106"/>
      <c r="P68" s="106"/>
      <c r="Q68" s="106">
        <v>0</v>
      </c>
      <c r="R68" s="106">
        <v>650000</v>
      </c>
      <c r="S68" s="106">
        <v>0</v>
      </c>
      <c r="T68" s="41" t="s">
        <v>563</v>
      </c>
      <c r="U68" s="47" t="s">
        <v>73</v>
      </c>
      <c r="V68" s="60" t="s">
        <v>578</v>
      </c>
    </row>
    <row r="69" spans="1:22" s="50" customFormat="1" ht="22.5" customHeight="1">
      <c r="A69" s="49">
        <f t="shared" si="1"/>
        <v>58</v>
      </c>
      <c r="B69" s="49" t="s">
        <v>304</v>
      </c>
      <c r="C69" s="49" t="s">
        <v>687</v>
      </c>
      <c r="D69" s="49" t="s">
        <v>960</v>
      </c>
      <c r="E69" s="56" t="s">
        <v>531</v>
      </c>
      <c r="F69" s="57" t="s">
        <v>535</v>
      </c>
      <c r="G69" s="42" t="s">
        <v>549</v>
      </c>
      <c r="H69" s="42" t="s">
        <v>586</v>
      </c>
      <c r="I69" s="49" t="s">
        <v>1005</v>
      </c>
      <c r="J69" s="95" t="s">
        <v>1006</v>
      </c>
      <c r="K69" s="49">
        <v>1</v>
      </c>
      <c r="L69" s="49">
        <v>14</v>
      </c>
      <c r="M69" s="106">
        <v>650000</v>
      </c>
      <c r="N69" s="106">
        <v>650000</v>
      </c>
      <c r="O69" s="106"/>
      <c r="P69" s="106"/>
      <c r="Q69" s="106">
        <v>0</v>
      </c>
      <c r="R69" s="106">
        <v>650000</v>
      </c>
      <c r="S69" s="106">
        <v>0</v>
      </c>
      <c r="T69" s="41" t="s">
        <v>563</v>
      </c>
      <c r="U69" s="47" t="s">
        <v>74</v>
      </c>
      <c r="V69" s="60" t="s">
        <v>578</v>
      </c>
    </row>
    <row r="70" spans="1:22" s="50" customFormat="1" ht="22.5" customHeight="1">
      <c r="A70" s="49">
        <f t="shared" si="1"/>
        <v>59</v>
      </c>
      <c r="B70" s="49" t="s">
        <v>304</v>
      </c>
      <c r="C70" s="49" t="s">
        <v>697</v>
      </c>
      <c r="D70" s="49" t="s">
        <v>960</v>
      </c>
      <c r="E70" s="56" t="s">
        <v>531</v>
      </c>
      <c r="F70" s="57" t="s">
        <v>535</v>
      </c>
      <c r="G70" s="42" t="s">
        <v>550</v>
      </c>
      <c r="H70" s="42" t="s">
        <v>588</v>
      </c>
      <c r="I70" s="49" t="s">
        <v>1007</v>
      </c>
      <c r="J70" s="95" t="s">
        <v>1008</v>
      </c>
      <c r="K70" s="49">
        <v>1</v>
      </c>
      <c r="L70" s="49">
        <v>6</v>
      </c>
      <c r="M70" s="106">
        <v>400000</v>
      </c>
      <c r="N70" s="106">
        <v>400000</v>
      </c>
      <c r="O70" s="106"/>
      <c r="P70" s="106"/>
      <c r="Q70" s="106">
        <v>0</v>
      </c>
      <c r="R70" s="106">
        <v>400000</v>
      </c>
      <c r="S70" s="106">
        <v>0</v>
      </c>
      <c r="T70" s="41" t="s">
        <v>562</v>
      </c>
      <c r="U70" s="47" t="s">
        <v>75</v>
      </c>
      <c r="V70" s="60" t="s">
        <v>578</v>
      </c>
    </row>
    <row r="71" spans="1:22" s="50" customFormat="1" ht="22.5" customHeight="1">
      <c r="A71" s="49">
        <f t="shared" si="1"/>
        <v>60</v>
      </c>
      <c r="B71" s="49" t="s">
        <v>304</v>
      </c>
      <c r="C71" s="49" t="s">
        <v>710</v>
      </c>
      <c r="D71" s="49" t="s">
        <v>960</v>
      </c>
      <c r="E71" s="56" t="s">
        <v>531</v>
      </c>
      <c r="F71" s="57" t="s">
        <v>535</v>
      </c>
      <c r="G71" s="42" t="s">
        <v>550</v>
      </c>
      <c r="H71" s="42" t="s">
        <v>588</v>
      </c>
      <c r="I71" s="49" t="s">
        <v>1009</v>
      </c>
      <c r="J71" s="95" t="s">
        <v>1008</v>
      </c>
      <c r="K71" s="49">
        <v>1</v>
      </c>
      <c r="L71" s="49">
        <v>6</v>
      </c>
      <c r="M71" s="106">
        <v>400000</v>
      </c>
      <c r="N71" s="106">
        <v>400000</v>
      </c>
      <c r="O71" s="106"/>
      <c r="P71" s="106"/>
      <c r="Q71" s="106">
        <v>0</v>
      </c>
      <c r="R71" s="106">
        <v>400000</v>
      </c>
      <c r="S71" s="106">
        <v>0</v>
      </c>
      <c r="T71" s="41" t="s">
        <v>562</v>
      </c>
      <c r="U71" s="47" t="s">
        <v>76</v>
      </c>
      <c r="V71" s="60" t="s">
        <v>578</v>
      </c>
    </row>
    <row r="72" spans="1:22" s="50" customFormat="1" ht="22.5" customHeight="1">
      <c r="A72" s="49">
        <f t="shared" si="1"/>
        <v>61</v>
      </c>
      <c r="B72" s="49" t="s">
        <v>304</v>
      </c>
      <c r="C72" s="99" t="s">
        <v>710</v>
      </c>
      <c r="D72" s="49" t="s">
        <v>960</v>
      </c>
      <c r="E72" s="56" t="s">
        <v>531</v>
      </c>
      <c r="F72" s="57" t="s">
        <v>535</v>
      </c>
      <c r="G72" s="42" t="s">
        <v>550</v>
      </c>
      <c r="H72" s="42" t="s">
        <v>588</v>
      </c>
      <c r="I72" s="49" t="s">
        <v>1010</v>
      </c>
      <c r="J72" s="95" t="s">
        <v>1008</v>
      </c>
      <c r="K72" s="49">
        <v>1</v>
      </c>
      <c r="L72" s="49">
        <v>6</v>
      </c>
      <c r="M72" s="106">
        <v>400000</v>
      </c>
      <c r="N72" s="106">
        <v>400000</v>
      </c>
      <c r="O72" s="106"/>
      <c r="P72" s="106"/>
      <c r="Q72" s="106">
        <v>0</v>
      </c>
      <c r="R72" s="106">
        <v>400000</v>
      </c>
      <c r="S72" s="106">
        <v>0</v>
      </c>
      <c r="T72" s="41" t="s">
        <v>562</v>
      </c>
      <c r="U72" s="47" t="s">
        <v>77</v>
      </c>
      <c r="V72" s="135" t="s">
        <v>578</v>
      </c>
    </row>
    <row r="73" spans="1:22" s="50" customFormat="1" ht="22.5" customHeight="1">
      <c r="A73" s="49">
        <f t="shared" si="1"/>
        <v>62</v>
      </c>
      <c r="B73" s="49" t="s">
        <v>304</v>
      </c>
      <c r="C73" s="49" t="s">
        <v>928</v>
      </c>
      <c r="D73" s="49" t="s">
        <v>960</v>
      </c>
      <c r="E73" s="56" t="s">
        <v>531</v>
      </c>
      <c r="F73" s="57" t="s">
        <v>535</v>
      </c>
      <c r="G73" s="42" t="s">
        <v>550</v>
      </c>
      <c r="H73" s="42" t="s">
        <v>588</v>
      </c>
      <c r="I73" s="49" t="s">
        <v>1011</v>
      </c>
      <c r="J73" s="95" t="s">
        <v>1008</v>
      </c>
      <c r="K73" s="49">
        <v>1</v>
      </c>
      <c r="L73" s="49">
        <v>6</v>
      </c>
      <c r="M73" s="106">
        <v>400000</v>
      </c>
      <c r="N73" s="106">
        <v>400000</v>
      </c>
      <c r="O73" s="106"/>
      <c r="P73" s="106"/>
      <c r="Q73" s="106">
        <v>0</v>
      </c>
      <c r="R73" s="106">
        <v>400000</v>
      </c>
      <c r="S73" s="106">
        <v>0</v>
      </c>
      <c r="T73" s="41" t="s">
        <v>562</v>
      </c>
      <c r="U73" s="47" t="s">
        <v>78</v>
      </c>
      <c r="V73" s="135" t="s">
        <v>578</v>
      </c>
    </row>
    <row r="74" spans="1:22" s="50" customFormat="1" ht="22.5" customHeight="1">
      <c r="A74" s="49">
        <f t="shared" si="1"/>
        <v>63</v>
      </c>
      <c r="B74" s="49" t="s">
        <v>305</v>
      </c>
      <c r="C74" s="49" t="s">
        <v>583</v>
      </c>
      <c r="D74" s="49" t="s">
        <v>583</v>
      </c>
      <c r="E74" s="56" t="s">
        <v>371</v>
      </c>
      <c r="F74" s="57" t="s">
        <v>587</v>
      </c>
      <c r="G74" s="42" t="s">
        <v>546</v>
      </c>
      <c r="H74" s="42" t="s">
        <v>591</v>
      </c>
      <c r="I74" s="49" t="s">
        <v>630</v>
      </c>
      <c r="J74" s="95" t="s">
        <v>805</v>
      </c>
      <c r="K74" s="49">
        <v>1</v>
      </c>
      <c r="L74" s="49">
        <v>30</v>
      </c>
      <c r="M74" s="106">
        <v>1500000</v>
      </c>
      <c r="N74" s="106">
        <v>1500000</v>
      </c>
      <c r="O74" s="106"/>
      <c r="P74" s="106">
        <v>0</v>
      </c>
      <c r="Q74" s="106">
        <v>1500000</v>
      </c>
      <c r="R74" s="106">
        <v>0</v>
      </c>
      <c r="S74" s="106">
        <v>0</v>
      </c>
      <c r="T74" s="41" t="s">
        <v>561</v>
      </c>
      <c r="U74" s="47" t="s">
        <v>424</v>
      </c>
      <c r="V74" s="135" t="s">
        <v>578</v>
      </c>
    </row>
    <row r="75" spans="1:22" s="50" customFormat="1" ht="22.5" customHeight="1">
      <c r="A75" s="49">
        <f t="shared" si="1"/>
        <v>64</v>
      </c>
      <c r="B75" s="49" t="s">
        <v>305</v>
      </c>
      <c r="C75" s="49" t="s">
        <v>583</v>
      </c>
      <c r="D75" s="49" t="s">
        <v>583</v>
      </c>
      <c r="E75" s="56" t="s">
        <v>371</v>
      </c>
      <c r="F75" s="57" t="s">
        <v>587</v>
      </c>
      <c r="G75" s="42" t="s">
        <v>546</v>
      </c>
      <c r="H75" s="42" t="s">
        <v>591</v>
      </c>
      <c r="I75" s="49" t="s">
        <v>1013</v>
      </c>
      <c r="J75" s="95" t="s">
        <v>993</v>
      </c>
      <c r="K75" s="49">
        <v>1</v>
      </c>
      <c r="L75" s="49">
        <v>30</v>
      </c>
      <c r="M75" s="106">
        <v>1500000</v>
      </c>
      <c r="N75" s="106">
        <v>1500000</v>
      </c>
      <c r="O75" s="106"/>
      <c r="P75" s="106">
        <v>0</v>
      </c>
      <c r="Q75" s="106">
        <v>1500000</v>
      </c>
      <c r="R75" s="106">
        <v>0</v>
      </c>
      <c r="S75" s="106">
        <v>0</v>
      </c>
      <c r="T75" s="41" t="s">
        <v>561</v>
      </c>
      <c r="U75" s="47" t="s">
        <v>425</v>
      </c>
      <c r="V75" s="135" t="s">
        <v>578</v>
      </c>
    </row>
    <row r="76" spans="1:22" s="50" customFormat="1" ht="22.5" customHeight="1">
      <c r="A76" s="49">
        <f t="shared" si="1"/>
        <v>65</v>
      </c>
      <c r="B76" s="49" t="s">
        <v>305</v>
      </c>
      <c r="C76" s="49" t="s">
        <v>583</v>
      </c>
      <c r="D76" s="49" t="s">
        <v>583</v>
      </c>
      <c r="E76" s="56" t="s">
        <v>371</v>
      </c>
      <c r="F76" s="57" t="s">
        <v>587</v>
      </c>
      <c r="G76" s="42" t="s">
        <v>546</v>
      </c>
      <c r="H76" s="42" t="s">
        <v>591</v>
      </c>
      <c r="I76" s="49" t="s">
        <v>1012</v>
      </c>
      <c r="J76" s="95" t="s">
        <v>999</v>
      </c>
      <c r="K76" s="49">
        <v>1</v>
      </c>
      <c r="L76" s="49">
        <v>30</v>
      </c>
      <c r="M76" s="106">
        <v>1500000</v>
      </c>
      <c r="N76" s="106">
        <v>1500000</v>
      </c>
      <c r="O76" s="106"/>
      <c r="P76" s="106">
        <v>0</v>
      </c>
      <c r="Q76" s="106">
        <v>1500000</v>
      </c>
      <c r="R76" s="106">
        <v>0</v>
      </c>
      <c r="S76" s="106">
        <v>0</v>
      </c>
      <c r="T76" s="41" t="s">
        <v>561</v>
      </c>
      <c r="U76" s="47" t="s">
        <v>777</v>
      </c>
      <c r="V76" s="135" t="s">
        <v>578</v>
      </c>
    </row>
    <row r="77" spans="1:22" s="50" customFormat="1" ht="22.5" customHeight="1">
      <c r="A77" s="49">
        <f t="shared" si="1"/>
        <v>66</v>
      </c>
      <c r="B77" s="49" t="s">
        <v>660</v>
      </c>
      <c r="C77" s="49" t="s">
        <v>696</v>
      </c>
      <c r="D77" s="49" t="s">
        <v>580</v>
      </c>
      <c r="E77" s="56" t="s">
        <v>732</v>
      </c>
      <c r="F77" s="57" t="s">
        <v>733</v>
      </c>
      <c r="G77" s="42" t="s">
        <v>548</v>
      </c>
      <c r="H77" s="42" t="s">
        <v>581</v>
      </c>
      <c r="I77" s="49" t="s">
        <v>885</v>
      </c>
      <c r="J77" s="95" t="s">
        <v>886</v>
      </c>
      <c r="K77" s="49">
        <v>1</v>
      </c>
      <c r="L77" s="49">
        <v>40</v>
      </c>
      <c r="M77" s="106">
        <v>2000000</v>
      </c>
      <c r="N77" s="106">
        <v>2000000</v>
      </c>
      <c r="O77" s="106"/>
      <c r="P77" s="106"/>
      <c r="Q77" s="106">
        <v>0</v>
      </c>
      <c r="R77" s="106">
        <v>2000000</v>
      </c>
      <c r="S77" s="106">
        <v>0</v>
      </c>
      <c r="T77" s="41" t="s">
        <v>423</v>
      </c>
      <c r="U77" s="47" t="s">
        <v>79</v>
      </c>
      <c r="V77" s="135" t="s">
        <v>578</v>
      </c>
    </row>
    <row r="78" spans="1:22" s="50" customFormat="1" ht="22.5" customHeight="1">
      <c r="A78" s="49">
        <f aca="true" t="shared" si="2" ref="A78:A141">A77+1</f>
        <v>67</v>
      </c>
      <c r="B78" s="49" t="s">
        <v>306</v>
      </c>
      <c r="C78" s="49" t="s">
        <v>583</v>
      </c>
      <c r="D78" s="49" t="s">
        <v>583</v>
      </c>
      <c r="E78" s="56" t="s">
        <v>264</v>
      </c>
      <c r="F78" s="57" t="s">
        <v>372</v>
      </c>
      <c r="G78" s="42" t="s">
        <v>545</v>
      </c>
      <c r="H78" s="42" t="s">
        <v>468</v>
      </c>
      <c r="I78" s="49" t="s">
        <v>1014</v>
      </c>
      <c r="J78" s="95" t="s">
        <v>1015</v>
      </c>
      <c r="K78" s="49">
        <v>1</v>
      </c>
      <c r="L78" s="49">
        <v>40</v>
      </c>
      <c r="M78" s="106">
        <v>3000000</v>
      </c>
      <c r="N78" s="106">
        <v>3000000</v>
      </c>
      <c r="O78" s="106"/>
      <c r="P78" s="106"/>
      <c r="Q78" s="106">
        <v>0</v>
      </c>
      <c r="R78" s="106">
        <v>3000000</v>
      </c>
      <c r="S78" s="106">
        <v>0</v>
      </c>
      <c r="T78" s="41" t="s">
        <v>559</v>
      </c>
      <c r="U78" s="47" t="s">
        <v>80</v>
      </c>
      <c r="V78" s="60" t="s">
        <v>578</v>
      </c>
    </row>
    <row r="79" spans="1:22" s="50" customFormat="1" ht="22.5" customHeight="1">
      <c r="A79" s="49">
        <f t="shared" si="2"/>
        <v>68</v>
      </c>
      <c r="B79" s="49" t="s">
        <v>307</v>
      </c>
      <c r="C79" s="49" t="s">
        <v>583</v>
      </c>
      <c r="D79" s="49" t="s">
        <v>583</v>
      </c>
      <c r="E79" s="56" t="s">
        <v>373</v>
      </c>
      <c r="F79" s="57" t="s">
        <v>592</v>
      </c>
      <c r="G79" s="42" t="s">
        <v>545</v>
      </c>
      <c r="H79" s="42" t="s">
        <v>582</v>
      </c>
      <c r="I79" s="49" t="s">
        <v>641</v>
      </c>
      <c r="J79" s="49" t="s">
        <v>849</v>
      </c>
      <c r="K79" s="49">
        <v>1</v>
      </c>
      <c r="L79" s="49">
        <v>20</v>
      </c>
      <c r="M79" s="106">
        <v>1000000</v>
      </c>
      <c r="N79" s="106">
        <v>1000000</v>
      </c>
      <c r="O79" s="106">
        <v>2000000</v>
      </c>
      <c r="P79" s="106">
        <v>0</v>
      </c>
      <c r="Q79" s="106">
        <v>1000000</v>
      </c>
      <c r="R79" s="106">
        <v>0</v>
      </c>
      <c r="S79" s="106">
        <v>1000000</v>
      </c>
      <c r="T79" s="41" t="s">
        <v>559</v>
      </c>
      <c r="U79" s="47" t="s">
        <v>457</v>
      </c>
      <c r="V79" s="60" t="s">
        <v>578</v>
      </c>
    </row>
    <row r="80" spans="1:22" s="50" customFormat="1" ht="22.5" customHeight="1">
      <c r="A80" s="49">
        <f t="shared" si="2"/>
        <v>69</v>
      </c>
      <c r="B80" s="49" t="s">
        <v>902</v>
      </c>
      <c r="C80" s="49" t="s">
        <v>927</v>
      </c>
      <c r="D80" s="49" t="s">
        <v>960</v>
      </c>
      <c r="E80" s="56" t="s">
        <v>526</v>
      </c>
      <c r="F80" s="57" t="s">
        <v>964</v>
      </c>
      <c r="G80" s="42" t="s">
        <v>549</v>
      </c>
      <c r="H80" s="42" t="s">
        <v>586</v>
      </c>
      <c r="I80" s="49" t="s">
        <v>1016</v>
      </c>
      <c r="J80" s="95" t="s">
        <v>1017</v>
      </c>
      <c r="K80" s="49">
        <v>1</v>
      </c>
      <c r="L80" s="49">
        <v>14</v>
      </c>
      <c r="M80" s="106">
        <v>650000</v>
      </c>
      <c r="N80" s="106">
        <v>650000</v>
      </c>
      <c r="O80" s="106"/>
      <c r="P80" s="106"/>
      <c r="Q80" s="106">
        <v>0</v>
      </c>
      <c r="R80" s="106">
        <v>650000</v>
      </c>
      <c r="S80" s="106">
        <v>0</v>
      </c>
      <c r="T80" s="41" t="s">
        <v>563</v>
      </c>
      <c r="U80" s="47" t="s">
        <v>81</v>
      </c>
      <c r="V80" s="60" t="s">
        <v>578</v>
      </c>
    </row>
    <row r="81" spans="1:22" s="50" customFormat="1" ht="22.5" customHeight="1">
      <c r="A81" s="49">
        <f t="shared" si="2"/>
        <v>70</v>
      </c>
      <c r="B81" s="49" t="s">
        <v>902</v>
      </c>
      <c r="C81" s="49" t="s">
        <v>927</v>
      </c>
      <c r="D81" s="49" t="s">
        <v>960</v>
      </c>
      <c r="E81" s="56" t="s">
        <v>526</v>
      </c>
      <c r="F81" s="57" t="s">
        <v>964</v>
      </c>
      <c r="G81" s="42" t="s">
        <v>549</v>
      </c>
      <c r="H81" s="42" t="s">
        <v>586</v>
      </c>
      <c r="I81" s="49" t="s">
        <v>996</v>
      </c>
      <c r="J81" s="95" t="s">
        <v>997</v>
      </c>
      <c r="K81" s="49">
        <v>1</v>
      </c>
      <c r="L81" s="49">
        <v>14</v>
      </c>
      <c r="M81" s="106">
        <v>650000</v>
      </c>
      <c r="N81" s="106">
        <v>650000</v>
      </c>
      <c r="O81" s="106"/>
      <c r="P81" s="106"/>
      <c r="Q81" s="106">
        <v>0</v>
      </c>
      <c r="R81" s="106">
        <v>650000</v>
      </c>
      <c r="S81" s="106">
        <v>0</v>
      </c>
      <c r="T81" s="41" t="s">
        <v>563</v>
      </c>
      <c r="U81" s="47" t="s">
        <v>82</v>
      </c>
      <c r="V81" s="60" t="s">
        <v>578</v>
      </c>
    </row>
    <row r="82" spans="1:22" s="50" customFormat="1" ht="22.5" customHeight="1">
      <c r="A82" s="49">
        <f t="shared" si="2"/>
        <v>71</v>
      </c>
      <c r="B82" s="49" t="s">
        <v>902</v>
      </c>
      <c r="C82" s="49" t="s">
        <v>927</v>
      </c>
      <c r="D82" s="49" t="s">
        <v>960</v>
      </c>
      <c r="E82" s="56" t="s">
        <v>526</v>
      </c>
      <c r="F82" s="57" t="s">
        <v>964</v>
      </c>
      <c r="G82" s="42" t="s">
        <v>549</v>
      </c>
      <c r="H82" s="42" t="s">
        <v>586</v>
      </c>
      <c r="I82" s="49" t="s">
        <v>1016</v>
      </c>
      <c r="J82" s="95" t="s">
        <v>1017</v>
      </c>
      <c r="K82" s="49">
        <v>1</v>
      </c>
      <c r="L82" s="49">
        <v>14</v>
      </c>
      <c r="M82" s="106">
        <v>650000</v>
      </c>
      <c r="N82" s="106">
        <v>650000</v>
      </c>
      <c r="O82" s="106"/>
      <c r="P82" s="106"/>
      <c r="Q82" s="106">
        <v>0</v>
      </c>
      <c r="R82" s="106">
        <v>650000</v>
      </c>
      <c r="S82" s="106">
        <v>0</v>
      </c>
      <c r="T82" s="41" t="s">
        <v>563</v>
      </c>
      <c r="U82" s="47" t="s">
        <v>83</v>
      </c>
      <c r="V82" s="60" t="s">
        <v>578</v>
      </c>
    </row>
    <row r="83" spans="1:22" s="50" customFormat="1" ht="22.5" customHeight="1">
      <c r="A83" s="49">
        <f t="shared" si="2"/>
        <v>72</v>
      </c>
      <c r="B83" s="49" t="s">
        <v>902</v>
      </c>
      <c r="C83" s="49" t="s">
        <v>714</v>
      </c>
      <c r="D83" s="49" t="s">
        <v>960</v>
      </c>
      <c r="E83" s="56" t="s">
        <v>526</v>
      </c>
      <c r="F83" s="57" t="s">
        <v>964</v>
      </c>
      <c r="G83" s="42" t="s">
        <v>549</v>
      </c>
      <c r="H83" s="42" t="s">
        <v>586</v>
      </c>
      <c r="I83" s="49" t="s">
        <v>996</v>
      </c>
      <c r="J83" s="95" t="s">
        <v>997</v>
      </c>
      <c r="K83" s="49">
        <v>1</v>
      </c>
      <c r="L83" s="49">
        <v>14</v>
      </c>
      <c r="M83" s="106">
        <v>650000</v>
      </c>
      <c r="N83" s="106">
        <v>650000</v>
      </c>
      <c r="O83" s="106"/>
      <c r="P83" s="106"/>
      <c r="Q83" s="106">
        <v>0</v>
      </c>
      <c r="R83" s="106">
        <v>650000</v>
      </c>
      <c r="S83" s="106">
        <v>0</v>
      </c>
      <c r="T83" s="41" t="s">
        <v>563</v>
      </c>
      <c r="U83" s="47" t="s">
        <v>84</v>
      </c>
      <c r="V83" s="60" t="s">
        <v>578</v>
      </c>
    </row>
    <row r="84" spans="1:22" s="50" customFormat="1" ht="22.5" customHeight="1">
      <c r="A84" s="49">
        <f t="shared" si="2"/>
        <v>73</v>
      </c>
      <c r="B84" s="49" t="s">
        <v>902</v>
      </c>
      <c r="C84" s="49" t="s">
        <v>713</v>
      </c>
      <c r="D84" s="49" t="s">
        <v>960</v>
      </c>
      <c r="E84" s="56" t="s">
        <v>526</v>
      </c>
      <c r="F84" s="57" t="s">
        <v>964</v>
      </c>
      <c r="G84" s="42" t="s">
        <v>549</v>
      </c>
      <c r="H84" s="42" t="s">
        <v>586</v>
      </c>
      <c r="I84" s="49" t="s">
        <v>996</v>
      </c>
      <c r="J84" s="95" t="s">
        <v>997</v>
      </c>
      <c r="K84" s="49">
        <v>1</v>
      </c>
      <c r="L84" s="49">
        <v>14</v>
      </c>
      <c r="M84" s="106">
        <v>650000</v>
      </c>
      <c r="N84" s="106">
        <v>650000</v>
      </c>
      <c r="O84" s="106"/>
      <c r="P84" s="106"/>
      <c r="Q84" s="106">
        <v>0</v>
      </c>
      <c r="R84" s="106">
        <v>650000</v>
      </c>
      <c r="S84" s="106">
        <v>0</v>
      </c>
      <c r="T84" s="41" t="s">
        <v>563</v>
      </c>
      <c r="U84" s="47" t="s">
        <v>85</v>
      </c>
      <c r="V84" s="60" t="s">
        <v>578</v>
      </c>
    </row>
    <row r="85" spans="1:22" s="50" customFormat="1" ht="22.5" customHeight="1">
      <c r="A85" s="49">
        <f t="shared" si="2"/>
        <v>74</v>
      </c>
      <c r="B85" s="49" t="s">
        <v>902</v>
      </c>
      <c r="C85" s="49" t="s">
        <v>714</v>
      </c>
      <c r="D85" s="49" t="s">
        <v>960</v>
      </c>
      <c r="E85" s="56" t="s">
        <v>526</v>
      </c>
      <c r="F85" s="57" t="s">
        <v>964</v>
      </c>
      <c r="G85" s="42" t="s">
        <v>549</v>
      </c>
      <c r="H85" s="42" t="s">
        <v>586</v>
      </c>
      <c r="I85" s="49" t="s">
        <v>996</v>
      </c>
      <c r="J85" s="95" t="s">
        <v>997</v>
      </c>
      <c r="K85" s="49">
        <v>1</v>
      </c>
      <c r="L85" s="49">
        <v>14</v>
      </c>
      <c r="M85" s="106">
        <v>650000</v>
      </c>
      <c r="N85" s="106">
        <v>650000</v>
      </c>
      <c r="O85" s="106"/>
      <c r="P85" s="106"/>
      <c r="Q85" s="106">
        <v>0</v>
      </c>
      <c r="R85" s="106">
        <v>650000</v>
      </c>
      <c r="S85" s="106">
        <v>0</v>
      </c>
      <c r="T85" s="41" t="s">
        <v>563</v>
      </c>
      <c r="U85" s="47" t="s">
        <v>86</v>
      </c>
      <c r="V85" s="60" t="s">
        <v>578</v>
      </c>
    </row>
    <row r="86" spans="1:22" s="50" customFormat="1" ht="22.5" customHeight="1">
      <c r="A86" s="49">
        <f t="shared" si="2"/>
        <v>75</v>
      </c>
      <c r="B86" s="49" t="s">
        <v>902</v>
      </c>
      <c r="C86" s="49" t="s">
        <v>714</v>
      </c>
      <c r="D86" s="49" t="s">
        <v>960</v>
      </c>
      <c r="E86" s="56" t="s">
        <v>526</v>
      </c>
      <c r="F86" s="57" t="s">
        <v>964</v>
      </c>
      <c r="G86" s="42" t="s">
        <v>549</v>
      </c>
      <c r="H86" s="42" t="s">
        <v>586</v>
      </c>
      <c r="I86" s="49" t="s">
        <v>996</v>
      </c>
      <c r="J86" s="95" t="s">
        <v>997</v>
      </c>
      <c r="K86" s="49">
        <v>1</v>
      </c>
      <c r="L86" s="49">
        <v>14</v>
      </c>
      <c r="M86" s="106">
        <v>650000</v>
      </c>
      <c r="N86" s="106">
        <v>650000</v>
      </c>
      <c r="O86" s="106"/>
      <c r="P86" s="106"/>
      <c r="Q86" s="106">
        <v>0</v>
      </c>
      <c r="R86" s="106">
        <v>650000</v>
      </c>
      <c r="S86" s="106">
        <v>0</v>
      </c>
      <c r="T86" s="41" t="s">
        <v>563</v>
      </c>
      <c r="U86" s="47" t="s">
        <v>87</v>
      </c>
      <c r="V86" s="135" t="s">
        <v>578</v>
      </c>
    </row>
    <row r="87" spans="1:22" s="50" customFormat="1" ht="22.5" customHeight="1">
      <c r="A87" s="49">
        <f t="shared" si="2"/>
        <v>76</v>
      </c>
      <c r="B87" s="49" t="s">
        <v>902</v>
      </c>
      <c r="C87" s="49" t="s">
        <v>714</v>
      </c>
      <c r="D87" s="49" t="s">
        <v>960</v>
      </c>
      <c r="E87" s="56" t="s">
        <v>526</v>
      </c>
      <c r="F87" s="57" t="s">
        <v>964</v>
      </c>
      <c r="G87" s="42" t="s">
        <v>549</v>
      </c>
      <c r="H87" s="42" t="s">
        <v>586</v>
      </c>
      <c r="I87" s="49" t="s">
        <v>996</v>
      </c>
      <c r="J87" s="95" t="s">
        <v>997</v>
      </c>
      <c r="K87" s="49">
        <v>1</v>
      </c>
      <c r="L87" s="49">
        <v>14</v>
      </c>
      <c r="M87" s="106">
        <v>650000</v>
      </c>
      <c r="N87" s="106">
        <v>650000</v>
      </c>
      <c r="O87" s="106"/>
      <c r="P87" s="106"/>
      <c r="Q87" s="106">
        <v>0</v>
      </c>
      <c r="R87" s="106">
        <v>650000</v>
      </c>
      <c r="S87" s="106">
        <v>0</v>
      </c>
      <c r="T87" s="41" t="s">
        <v>563</v>
      </c>
      <c r="U87" s="47" t="s">
        <v>774</v>
      </c>
      <c r="V87" s="60" t="s">
        <v>578</v>
      </c>
    </row>
    <row r="88" spans="1:22" s="50" customFormat="1" ht="22.5" customHeight="1">
      <c r="A88" s="49">
        <f t="shared" si="2"/>
        <v>77</v>
      </c>
      <c r="B88" s="49" t="s">
        <v>903</v>
      </c>
      <c r="C88" s="49" t="s">
        <v>687</v>
      </c>
      <c r="D88" s="49" t="s">
        <v>960</v>
      </c>
      <c r="E88" s="56" t="s">
        <v>965</v>
      </c>
      <c r="F88" s="57" t="s">
        <v>502</v>
      </c>
      <c r="G88" s="42" t="s">
        <v>550</v>
      </c>
      <c r="H88" s="42" t="s">
        <v>588</v>
      </c>
      <c r="I88" s="49" t="s">
        <v>1018</v>
      </c>
      <c r="J88" s="95" t="s">
        <v>1006</v>
      </c>
      <c r="K88" s="49">
        <v>1</v>
      </c>
      <c r="L88" s="49">
        <v>6</v>
      </c>
      <c r="M88" s="106">
        <v>400000</v>
      </c>
      <c r="N88" s="106">
        <v>400000</v>
      </c>
      <c r="O88" s="106"/>
      <c r="P88" s="106"/>
      <c r="Q88" s="106">
        <v>0</v>
      </c>
      <c r="R88" s="106">
        <v>400000</v>
      </c>
      <c r="S88" s="106">
        <v>0</v>
      </c>
      <c r="T88" s="41" t="s">
        <v>562</v>
      </c>
      <c r="U88" s="47" t="s">
        <v>88</v>
      </c>
      <c r="V88" s="60" t="s">
        <v>578</v>
      </c>
    </row>
    <row r="89" spans="1:22" s="50" customFormat="1" ht="22.5" customHeight="1">
      <c r="A89" s="49">
        <f t="shared" si="2"/>
        <v>78</v>
      </c>
      <c r="B89" s="49" t="s">
        <v>903</v>
      </c>
      <c r="C89" s="49" t="s">
        <v>687</v>
      </c>
      <c r="D89" s="49" t="s">
        <v>960</v>
      </c>
      <c r="E89" s="56" t="s">
        <v>965</v>
      </c>
      <c r="F89" s="57" t="s">
        <v>502</v>
      </c>
      <c r="G89" s="42" t="s">
        <v>550</v>
      </c>
      <c r="H89" s="42" t="s">
        <v>588</v>
      </c>
      <c r="I89" s="49" t="s">
        <v>1018</v>
      </c>
      <c r="J89" s="95" t="s">
        <v>1006</v>
      </c>
      <c r="K89" s="49">
        <v>1</v>
      </c>
      <c r="L89" s="49">
        <v>6</v>
      </c>
      <c r="M89" s="106">
        <v>400000</v>
      </c>
      <c r="N89" s="106">
        <v>400000</v>
      </c>
      <c r="O89" s="106"/>
      <c r="P89" s="106"/>
      <c r="Q89" s="106">
        <v>0</v>
      </c>
      <c r="R89" s="106">
        <v>400000</v>
      </c>
      <c r="S89" s="106">
        <v>0</v>
      </c>
      <c r="T89" s="41" t="s">
        <v>562</v>
      </c>
      <c r="U89" s="47" t="s">
        <v>89</v>
      </c>
      <c r="V89" s="60" t="s">
        <v>578</v>
      </c>
    </row>
    <row r="90" spans="1:22" s="50" customFormat="1" ht="22.5" customHeight="1">
      <c r="A90" s="49">
        <f t="shared" si="2"/>
        <v>79</v>
      </c>
      <c r="B90" s="49" t="s">
        <v>308</v>
      </c>
      <c r="C90" s="49" t="s">
        <v>583</v>
      </c>
      <c r="D90" s="49" t="s">
        <v>583</v>
      </c>
      <c r="E90" s="56" t="s">
        <v>269</v>
      </c>
      <c r="F90" s="57" t="s">
        <v>554</v>
      </c>
      <c r="G90" s="42" t="s">
        <v>547</v>
      </c>
      <c r="H90" s="42" t="s">
        <v>585</v>
      </c>
      <c r="I90" s="49" t="s">
        <v>635</v>
      </c>
      <c r="J90" s="95" t="s">
        <v>824</v>
      </c>
      <c r="K90" s="49">
        <v>1</v>
      </c>
      <c r="L90" s="49">
        <v>10</v>
      </c>
      <c r="M90" s="106">
        <v>500000</v>
      </c>
      <c r="N90" s="106">
        <v>500000</v>
      </c>
      <c r="O90" s="106"/>
      <c r="P90" s="106">
        <v>0</v>
      </c>
      <c r="Q90" s="106">
        <v>500000</v>
      </c>
      <c r="R90" s="106">
        <v>0</v>
      </c>
      <c r="S90" s="106">
        <v>0</v>
      </c>
      <c r="T90" s="41" t="s">
        <v>560</v>
      </c>
      <c r="U90" s="47" t="s">
        <v>444</v>
      </c>
      <c r="V90" s="60" t="s">
        <v>578</v>
      </c>
    </row>
    <row r="91" spans="1:22" s="50" customFormat="1" ht="22.5" customHeight="1">
      <c r="A91" s="49">
        <f t="shared" si="2"/>
        <v>80</v>
      </c>
      <c r="B91" s="49" t="s">
        <v>309</v>
      </c>
      <c r="C91" s="49" t="s">
        <v>583</v>
      </c>
      <c r="D91" s="49" t="s">
        <v>583</v>
      </c>
      <c r="E91" s="56" t="s">
        <v>374</v>
      </c>
      <c r="F91" s="57" t="s">
        <v>507</v>
      </c>
      <c r="G91" s="42" t="s">
        <v>280</v>
      </c>
      <c r="H91" s="42" t="s">
        <v>203</v>
      </c>
      <c r="I91" s="49" t="s">
        <v>887</v>
      </c>
      <c r="J91" s="95" t="s">
        <v>1019</v>
      </c>
      <c r="K91" s="49">
        <v>1</v>
      </c>
      <c r="L91" s="49">
        <v>45</v>
      </c>
      <c r="M91" s="106">
        <v>2250000</v>
      </c>
      <c r="N91" s="106">
        <v>2250000</v>
      </c>
      <c r="O91" s="106"/>
      <c r="P91" s="106">
        <v>0</v>
      </c>
      <c r="Q91" s="106">
        <v>2250000</v>
      </c>
      <c r="R91" s="106">
        <v>0</v>
      </c>
      <c r="S91" s="106">
        <v>0</v>
      </c>
      <c r="T91" s="41" t="s">
        <v>426</v>
      </c>
      <c r="U91" s="47" t="s">
        <v>427</v>
      </c>
      <c r="V91" s="60" t="s">
        <v>578</v>
      </c>
    </row>
    <row r="92" spans="1:22" s="50" customFormat="1" ht="22.5" customHeight="1">
      <c r="A92" s="49">
        <f t="shared" si="2"/>
        <v>81</v>
      </c>
      <c r="B92" s="49" t="s">
        <v>309</v>
      </c>
      <c r="C92" s="49" t="s">
        <v>583</v>
      </c>
      <c r="D92" s="49" t="s">
        <v>583</v>
      </c>
      <c r="E92" s="56" t="s">
        <v>374</v>
      </c>
      <c r="F92" s="57" t="s">
        <v>507</v>
      </c>
      <c r="G92" s="42" t="s">
        <v>547</v>
      </c>
      <c r="H92" s="42" t="s">
        <v>585</v>
      </c>
      <c r="I92" s="49" t="s">
        <v>887</v>
      </c>
      <c r="J92" s="95" t="s">
        <v>1019</v>
      </c>
      <c r="K92" s="49">
        <v>1</v>
      </c>
      <c r="L92" s="49">
        <v>10</v>
      </c>
      <c r="M92" s="106">
        <v>500000</v>
      </c>
      <c r="N92" s="106">
        <v>500000</v>
      </c>
      <c r="O92" s="106"/>
      <c r="P92" s="106">
        <v>0</v>
      </c>
      <c r="Q92" s="106">
        <v>500000</v>
      </c>
      <c r="R92" s="106">
        <v>0</v>
      </c>
      <c r="S92" s="106">
        <v>0</v>
      </c>
      <c r="T92" s="41" t="s">
        <v>560</v>
      </c>
      <c r="U92" s="47" t="s">
        <v>420</v>
      </c>
      <c r="V92" s="60" t="s">
        <v>578</v>
      </c>
    </row>
    <row r="93" spans="1:22" s="50" customFormat="1" ht="22.5" customHeight="1">
      <c r="A93" s="49">
        <f t="shared" si="2"/>
        <v>82</v>
      </c>
      <c r="B93" s="49" t="s">
        <v>310</v>
      </c>
      <c r="C93" s="49" t="s">
        <v>583</v>
      </c>
      <c r="D93" s="49" t="s">
        <v>583</v>
      </c>
      <c r="E93" s="56" t="s">
        <v>264</v>
      </c>
      <c r="F93" s="57" t="s">
        <v>375</v>
      </c>
      <c r="G93" s="42" t="s">
        <v>546</v>
      </c>
      <c r="H93" s="42" t="s">
        <v>591</v>
      </c>
      <c r="I93" s="49" t="s">
        <v>850</v>
      </c>
      <c r="J93" s="49" t="s">
        <v>851</v>
      </c>
      <c r="K93" s="49">
        <v>1</v>
      </c>
      <c r="L93" s="49">
        <v>30</v>
      </c>
      <c r="M93" s="106">
        <v>1500000</v>
      </c>
      <c r="N93" s="106">
        <v>1500000</v>
      </c>
      <c r="O93" s="106">
        <v>3000000</v>
      </c>
      <c r="P93" s="106">
        <v>0</v>
      </c>
      <c r="Q93" s="106">
        <v>1500000</v>
      </c>
      <c r="R93" s="106">
        <v>0</v>
      </c>
      <c r="S93" s="106">
        <v>1500000</v>
      </c>
      <c r="T93" s="41" t="s">
        <v>561</v>
      </c>
      <c r="U93" s="47" t="s">
        <v>428</v>
      </c>
      <c r="V93" s="60" t="s">
        <v>578</v>
      </c>
    </row>
    <row r="94" spans="1:22" s="50" customFormat="1" ht="22.5" customHeight="1">
      <c r="A94" s="49">
        <f t="shared" si="2"/>
        <v>83</v>
      </c>
      <c r="B94" s="49" t="s">
        <v>311</v>
      </c>
      <c r="C94" s="49" t="s">
        <v>583</v>
      </c>
      <c r="D94" s="49" t="s">
        <v>583</v>
      </c>
      <c r="E94" s="56" t="s">
        <v>530</v>
      </c>
      <c r="F94" s="57" t="s">
        <v>552</v>
      </c>
      <c r="G94" s="42" t="s">
        <v>547</v>
      </c>
      <c r="H94" s="42" t="s">
        <v>585</v>
      </c>
      <c r="I94" s="49" t="s">
        <v>852</v>
      </c>
      <c r="J94" s="49" t="s">
        <v>853</v>
      </c>
      <c r="K94" s="49">
        <v>1</v>
      </c>
      <c r="L94" s="49">
        <v>10</v>
      </c>
      <c r="M94" s="106">
        <v>500000</v>
      </c>
      <c r="N94" s="106">
        <v>500000</v>
      </c>
      <c r="O94" s="106">
        <v>1000000</v>
      </c>
      <c r="P94" s="106">
        <v>0</v>
      </c>
      <c r="Q94" s="106">
        <v>500000</v>
      </c>
      <c r="R94" s="106">
        <v>0</v>
      </c>
      <c r="S94" s="106">
        <v>500000</v>
      </c>
      <c r="T94" s="41" t="s">
        <v>560</v>
      </c>
      <c r="U94" s="47" t="s">
        <v>536</v>
      </c>
      <c r="V94" s="60" t="s">
        <v>578</v>
      </c>
    </row>
    <row r="95" spans="1:22" s="50" customFormat="1" ht="22.5" customHeight="1">
      <c r="A95" s="49">
        <f t="shared" si="2"/>
        <v>84</v>
      </c>
      <c r="B95" s="49" t="s">
        <v>312</v>
      </c>
      <c r="C95" s="49" t="s">
        <v>583</v>
      </c>
      <c r="D95" s="49" t="s">
        <v>583</v>
      </c>
      <c r="E95" s="56" t="s">
        <v>376</v>
      </c>
      <c r="F95" s="57" t="s">
        <v>377</v>
      </c>
      <c r="G95" s="42" t="s">
        <v>546</v>
      </c>
      <c r="H95" s="42" t="s">
        <v>591</v>
      </c>
      <c r="I95" s="49" t="s">
        <v>642</v>
      </c>
      <c r="J95" s="49" t="s">
        <v>854</v>
      </c>
      <c r="K95" s="49">
        <v>1</v>
      </c>
      <c r="L95" s="49">
        <v>30</v>
      </c>
      <c r="M95" s="106">
        <v>1500000</v>
      </c>
      <c r="N95" s="106">
        <v>1500000</v>
      </c>
      <c r="O95" s="106">
        <v>3000000</v>
      </c>
      <c r="P95" s="106">
        <v>0</v>
      </c>
      <c r="Q95" s="106">
        <v>1500000</v>
      </c>
      <c r="R95" s="106">
        <v>0</v>
      </c>
      <c r="S95" s="106">
        <v>1500000</v>
      </c>
      <c r="T95" s="41" t="s">
        <v>561</v>
      </c>
      <c r="U95" s="47" t="s">
        <v>429</v>
      </c>
      <c r="V95" s="60" t="s">
        <v>578</v>
      </c>
    </row>
    <row r="96" spans="1:22" s="50" customFormat="1" ht="22.5" customHeight="1">
      <c r="A96" s="49">
        <f t="shared" si="2"/>
        <v>85</v>
      </c>
      <c r="B96" s="49" t="s">
        <v>312</v>
      </c>
      <c r="C96" s="49" t="s">
        <v>583</v>
      </c>
      <c r="D96" s="49" t="s">
        <v>583</v>
      </c>
      <c r="E96" s="56" t="s">
        <v>376</v>
      </c>
      <c r="F96" s="57" t="s">
        <v>377</v>
      </c>
      <c r="G96" s="42" t="s">
        <v>546</v>
      </c>
      <c r="H96" s="42" t="s">
        <v>591</v>
      </c>
      <c r="I96" s="49" t="s">
        <v>627</v>
      </c>
      <c r="J96" s="49" t="s">
        <v>628</v>
      </c>
      <c r="K96" s="49">
        <v>1</v>
      </c>
      <c r="L96" s="49">
        <v>30</v>
      </c>
      <c r="M96" s="106">
        <v>1500000</v>
      </c>
      <c r="N96" s="106">
        <v>1500000</v>
      </c>
      <c r="O96" s="106">
        <v>3000000</v>
      </c>
      <c r="P96" s="106">
        <v>0</v>
      </c>
      <c r="Q96" s="106">
        <v>1500000</v>
      </c>
      <c r="R96" s="106">
        <v>0</v>
      </c>
      <c r="S96" s="106">
        <v>1500000</v>
      </c>
      <c r="T96" s="41" t="s">
        <v>561</v>
      </c>
      <c r="U96" s="47" t="s">
        <v>430</v>
      </c>
      <c r="V96" s="60" t="s">
        <v>578</v>
      </c>
    </row>
    <row r="97" spans="1:22" s="50" customFormat="1" ht="22.5" customHeight="1">
      <c r="A97" s="49">
        <f t="shared" si="2"/>
        <v>86</v>
      </c>
      <c r="B97" s="49" t="s">
        <v>312</v>
      </c>
      <c r="C97" s="49" t="s">
        <v>693</v>
      </c>
      <c r="D97" s="49" t="s">
        <v>580</v>
      </c>
      <c r="E97" s="56" t="s">
        <v>376</v>
      </c>
      <c r="F97" s="57" t="s">
        <v>377</v>
      </c>
      <c r="G97" s="42" t="s">
        <v>548</v>
      </c>
      <c r="H97" s="42" t="s">
        <v>581</v>
      </c>
      <c r="I97" s="49" t="s">
        <v>832</v>
      </c>
      <c r="J97" s="95" t="s">
        <v>817</v>
      </c>
      <c r="K97" s="49">
        <v>1</v>
      </c>
      <c r="L97" s="49">
        <v>40</v>
      </c>
      <c r="M97" s="106">
        <v>2000000</v>
      </c>
      <c r="N97" s="106">
        <v>2000000</v>
      </c>
      <c r="O97" s="106"/>
      <c r="P97" s="106"/>
      <c r="Q97" s="106">
        <v>0</v>
      </c>
      <c r="R97" s="106">
        <v>2000000</v>
      </c>
      <c r="S97" s="106">
        <v>0</v>
      </c>
      <c r="T97" s="41" t="s">
        <v>423</v>
      </c>
      <c r="U97" s="47" t="s">
        <v>90</v>
      </c>
      <c r="V97" s="60" t="s">
        <v>578</v>
      </c>
    </row>
    <row r="98" spans="1:22" s="50" customFormat="1" ht="22.5" customHeight="1">
      <c r="A98" s="49">
        <f t="shared" si="2"/>
        <v>87</v>
      </c>
      <c r="B98" s="49" t="s">
        <v>313</v>
      </c>
      <c r="C98" s="49" t="s">
        <v>583</v>
      </c>
      <c r="D98" s="49" t="s">
        <v>583</v>
      </c>
      <c r="E98" s="56" t="s">
        <v>378</v>
      </c>
      <c r="F98" s="57" t="s">
        <v>379</v>
      </c>
      <c r="G98" s="42" t="s">
        <v>545</v>
      </c>
      <c r="H98" s="42" t="s">
        <v>582</v>
      </c>
      <c r="I98" s="49" t="s">
        <v>637</v>
      </c>
      <c r="J98" s="95" t="s">
        <v>629</v>
      </c>
      <c r="K98" s="49">
        <v>1</v>
      </c>
      <c r="L98" s="49">
        <v>20</v>
      </c>
      <c r="M98" s="106">
        <v>1000000</v>
      </c>
      <c r="N98" s="106">
        <v>1000000</v>
      </c>
      <c r="O98" s="106"/>
      <c r="P98" s="106">
        <v>0</v>
      </c>
      <c r="Q98" s="106">
        <v>1000000</v>
      </c>
      <c r="R98" s="106">
        <v>0</v>
      </c>
      <c r="S98" s="106">
        <v>0</v>
      </c>
      <c r="T98" s="41" t="s">
        <v>559</v>
      </c>
      <c r="U98" s="47" t="s">
        <v>570</v>
      </c>
      <c r="V98" s="60" t="s">
        <v>578</v>
      </c>
    </row>
    <row r="99" spans="1:22" s="50" customFormat="1" ht="22.5" customHeight="1">
      <c r="A99" s="49">
        <f t="shared" si="2"/>
        <v>88</v>
      </c>
      <c r="B99" s="49" t="s">
        <v>314</v>
      </c>
      <c r="C99" s="49" t="s">
        <v>583</v>
      </c>
      <c r="D99" s="49" t="s">
        <v>583</v>
      </c>
      <c r="E99" s="56" t="s">
        <v>524</v>
      </c>
      <c r="F99" s="57" t="s">
        <v>380</v>
      </c>
      <c r="G99" s="42" t="s">
        <v>545</v>
      </c>
      <c r="H99" s="42" t="s">
        <v>582</v>
      </c>
      <c r="I99" s="49" t="s">
        <v>635</v>
      </c>
      <c r="J99" s="95" t="s">
        <v>824</v>
      </c>
      <c r="K99" s="49">
        <v>1</v>
      </c>
      <c r="L99" s="49">
        <v>20</v>
      </c>
      <c r="M99" s="106">
        <v>1000000</v>
      </c>
      <c r="N99" s="106">
        <v>1000000</v>
      </c>
      <c r="O99" s="106"/>
      <c r="P99" s="106">
        <v>0</v>
      </c>
      <c r="Q99" s="106">
        <v>1000000</v>
      </c>
      <c r="R99" s="106">
        <v>0</v>
      </c>
      <c r="S99" s="106">
        <v>0</v>
      </c>
      <c r="T99" s="41" t="s">
        <v>559</v>
      </c>
      <c r="U99" s="47" t="s">
        <v>456</v>
      </c>
      <c r="V99" s="60" t="s">
        <v>578</v>
      </c>
    </row>
    <row r="100" spans="1:22" s="50" customFormat="1" ht="22.5" customHeight="1">
      <c r="A100" s="49">
        <f t="shared" si="2"/>
        <v>89</v>
      </c>
      <c r="B100" s="49" t="s">
        <v>314</v>
      </c>
      <c r="C100" s="49" t="s">
        <v>583</v>
      </c>
      <c r="D100" s="49" t="s">
        <v>583</v>
      </c>
      <c r="E100" s="56" t="s">
        <v>524</v>
      </c>
      <c r="F100" s="57" t="s">
        <v>380</v>
      </c>
      <c r="G100" s="42" t="s">
        <v>547</v>
      </c>
      <c r="H100" s="42" t="s">
        <v>585</v>
      </c>
      <c r="I100" s="49" t="s">
        <v>635</v>
      </c>
      <c r="J100" s="95" t="s">
        <v>824</v>
      </c>
      <c r="K100" s="49">
        <v>1</v>
      </c>
      <c r="L100" s="49">
        <v>10</v>
      </c>
      <c r="M100" s="106">
        <v>500000</v>
      </c>
      <c r="N100" s="106">
        <v>500000</v>
      </c>
      <c r="O100" s="106"/>
      <c r="P100" s="106">
        <v>0</v>
      </c>
      <c r="Q100" s="106">
        <v>500000</v>
      </c>
      <c r="R100" s="106">
        <v>0</v>
      </c>
      <c r="S100" s="106">
        <v>0</v>
      </c>
      <c r="T100" s="41" t="s">
        <v>560</v>
      </c>
      <c r="U100" s="47" t="s">
        <v>455</v>
      </c>
      <c r="V100" s="135" t="s">
        <v>578</v>
      </c>
    </row>
    <row r="101" spans="1:22" s="50" customFormat="1" ht="22.5" customHeight="1">
      <c r="A101" s="49">
        <f t="shared" si="2"/>
        <v>90</v>
      </c>
      <c r="B101" s="49" t="s">
        <v>904</v>
      </c>
      <c r="C101" s="49" t="s">
        <v>696</v>
      </c>
      <c r="D101" s="49" t="s">
        <v>580</v>
      </c>
      <c r="E101" s="56" t="s">
        <v>966</v>
      </c>
      <c r="F101" s="57" t="s">
        <v>590</v>
      </c>
      <c r="G101" s="42" t="s">
        <v>548</v>
      </c>
      <c r="H101" s="42" t="s">
        <v>581</v>
      </c>
      <c r="I101" s="49" t="s">
        <v>1020</v>
      </c>
      <c r="J101" s="95" t="s">
        <v>811</v>
      </c>
      <c r="K101" s="49">
        <v>1</v>
      </c>
      <c r="L101" s="49">
        <v>40</v>
      </c>
      <c r="M101" s="106">
        <v>2000000</v>
      </c>
      <c r="N101" s="106">
        <v>2000000</v>
      </c>
      <c r="O101" s="106"/>
      <c r="P101" s="106"/>
      <c r="Q101" s="106">
        <v>0</v>
      </c>
      <c r="R101" s="106">
        <v>2000000</v>
      </c>
      <c r="S101" s="106">
        <v>0</v>
      </c>
      <c r="T101" s="41" t="s">
        <v>423</v>
      </c>
      <c r="U101" s="47" t="s">
        <v>91</v>
      </c>
      <c r="V101" s="60" t="s">
        <v>578</v>
      </c>
    </row>
    <row r="102" spans="1:22" s="50" customFormat="1" ht="22.5" customHeight="1">
      <c r="A102" s="49">
        <f t="shared" si="2"/>
        <v>91</v>
      </c>
      <c r="B102" s="49" t="s">
        <v>315</v>
      </c>
      <c r="C102" s="49" t="s">
        <v>583</v>
      </c>
      <c r="D102" s="49" t="s">
        <v>583</v>
      </c>
      <c r="E102" s="56" t="s">
        <v>529</v>
      </c>
      <c r="F102" s="57" t="s">
        <v>381</v>
      </c>
      <c r="G102" s="42" t="s">
        <v>545</v>
      </c>
      <c r="H102" s="42" t="s">
        <v>582</v>
      </c>
      <c r="I102" s="49" t="s">
        <v>1021</v>
      </c>
      <c r="J102" s="95" t="s">
        <v>995</v>
      </c>
      <c r="K102" s="49">
        <v>1</v>
      </c>
      <c r="L102" s="49">
        <v>20</v>
      </c>
      <c r="M102" s="106">
        <v>1000000</v>
      </c>
      <c r="N102" s="106">
        <v>1000000</v>
      </c>
      <c r="O102" s="106"/>
      <c r="P102" s="106">
        <v>0</v>
      </c>
      <c r="Q102" s="106">
        <v>1000000</v>
      </c>
      <c r="R102" s="106">
        <v>0</v>
      </c>
      <c r="S102" s="106">
        <v>0</v>
      </c>
      <c r="T102" s="41" t="s">
        <v>559</v>
      </c>
      <c r="U102" s="47" t="s">
        <v>542</v>
      </c>
      <c r="V102" s="60" t="s">
        <v>578</v>
      </c>
    </row>
    <row r="103" spans="1:22" s="50" customFormat="1" ht="22.5" customHeight="1">
      <c r="A103" s="49">
        <f t="shared" si="2"/>
        <v>92</v>
      </c>
      <c r="B103" s="49" t="s">
        <v>316</v>
      </c>
      <c r="C103" s="49" t="s">
        <v>583</v>
      </c>
      <c r="D103" s="49" t="s">
        <v>583</v>
      </c>
      <c r="E103" s="56" t="s">
        <v>517</v>
      </c>
      <c r="F103" s="57" t="s">
        <v>382</v>
      </c>
      <c r="G103" s="42" t="s">
        <v>545</v>
      </c>
      <c r="H103" s="42" t="s">
        <v>582</v>
      </c>
      <c r="I103" s="49" t="s">
        <v>1022</v>
      </c>
      <c r="J103" s="95" t="s">
        <v>1023</v>
      </c>
      <c r="K103" s="49">
        <v>1</v>
      </c>
      <c r="L103" s="49">
        <v>20</v>
      </c>
      <c r="M103" s="106">
        <v>1000000</v>
      </c>
      <c r="N103" s="106">
        <v>1000000</v>
      </c>
      <c r="O103" s="106"/>
      <c r="P103" s="106">
        <v>0</v>
      </c>
      <c r="Q103" s="106">
        <v>1000000</v>
      </c>
      <c r="R103" s="106">
        <v>0</v>
      </c>
      <c r="S103" s="106">
        <v>0</v>
      </c>
      <c r="T103" s="41" t="s">
        <v>559</v>
      </c>
      <c r="U103" s="47" t="s">
        <v>479</v>
      </c>
      <c r="V103" s="60" t="s">
        <v>578</v>
      </c>
    </row>
    <row r="104" spans="1:22" s="50" customFormat="1" ht="22.5" customHeight="1">
      <c r="A104" s="49">
        <f t="shared" si="2"/>
        <v>93</v>
      </c>
      <c r="B104" s="49" t="s">
        <v>905</v>
      </c>
      <c r="C104" s="49" t="s">
        <v>929</v>
      </c>
      <c r="D104" s="49" t="s">
        <v>580</v>
      </c>
      <c r="E104" s="56" t="s">
        <v>967</v>
      </c>
      <c r="F104" s="57" t="s">
        <v>492</v>
      </c>
      <c r="G104" s="42" t="s">
        <v>878</v>
      </c>
      <c r="H104" s="42" t="s">
        <v>579</v>
      </c>
      <c r="I104" s="49" t="s">
        <v>864</v>
      </c>
      <c r="J104" s="95" t="s">
        <v>820</v>
      </c>
      <c r="K104" s="49">
        <v>1</v>
      </c>
      <c r="L104" s="49">
        <v>28</v>
      </c>
      <c r="M104" s="106">
        <v>1400000</v>
      </c>
      <c r="N104" s="106">
        <v>1400000</v>
      </c>
      <c r="O104" s="106"/>
      <c r="P104" s="106"/>
      <c r="Q104" s="106">
        <v>0</v>
      </c>
      <c r="R104" s="106">
        <v>1400000</v>
      </c>
      <c r="S104" s="106">
        <v>0</v>
      </c>
      <c r="T104" s="41" t="s">
        <v>754</v>
      </c>
      <c r="U104" s="47" t="s">
        <v>92</v>
      </c>
      <c r="V104" s="60" t="s">
        <v>578</v>
      </c>
    </row>
    <row r="105" spans="1:22" s="50" customFormat="1" ht="22.5" customHeight="1">
      <c r="A105" s="49">
        <f t="shared" si="2"/>
        <v>94</v>
      </c>
      <c r="B105" s="49" t="s">
        <v>317</v>
      </c>
      <c r="C105" s="49" t="s">
        <v>701</v>
      </c>
      <c r="D105" s="49" t="s">
        <v>960</v>
      </c>
      <c r="E105" s="56" t="s">
        <v>383</v>
      </c>
      <c r="F105" s="57" t="s">
        <v>502</v>
      </c>
      <c r="G105" s="42" t="s">
        <v>550</v>
      </c>
      <c r="H105" s="42" t="s">
        <v>588</v>
      </c>
      <c r="I105" s="49" t="s">
        <v>856</v>
      </c>
      <c r="J105" s="49" t="s">
        <v>837</v>
      </c>
      <c r="K105" s="49">
        <v>1</v>
      </c>
      <c r="L105" s="49">
        <v>6</v>
      </c>
      <c r="M105" s="106">
        <v>400000</v>
      </c>
      <c r="N105" s="106">
        <v>400000</v>
      </c>
      <c r="O105" s="106">
        <v>200000</v>
      </c>
      <c r="P105" s="106">
        <v>200000</v>
      </c>
      <c r="Q105" s="106">
        <v>0</v>
      </c>
      <c r="R105" s="106">
        <v>200000</v>
      </c>
      <c r="S105" s="106">
        <v>0</v>
      </c>
      <c r="T105" s="41" t="s">
        <v>562</v>
      </c>
      <c r="U105" s="47" t="s">
        <v>778</v>
      </c>
      <c r="V105" s="60" t="s">
        <v>578</v>
      </c>
    </row>
    <row r="106" spans="1:22" s="50" customFormat="1" ht="22.5" customHeight="1">
      <c r="A106" s="49">
        <f t="shared" si="2"/>
        <v>95</v>
      </c>
      <c r="B106" s="49" t="s">
        <v>317</v>
      </c>
      <c r="C106" s="49" t="s">
        <v>689</v>
      </c>
      <c r="D106" s="49" t="s">
        <v>580</v>
      </c>
      <c r="E106" s="56" t="s">
        <v>383</v>
      </c>
      <c r="F106" s="57" t="s">
        <v>502</v>
      </c>
      <c r="G106" s="42" t="s">
        <v>281</v>
      </c>
      <c r="H106" s="42" t="s">
        <v>584</v>
      </c>
      <c r="I106" s="49" t="s">
        <v>816</v>
      </c>
      <c r="J106" s="49" t="s">
        <v>817</v>
      </c>
      <c r="K106" s="49">
        <v>1</v>
      </c>
      <c r="L106" s="49">
        <v>12</v>
      </c>
      <c r="M106" s="106">
        <v>600000</v>
      </c>
      <c r="N106" s="106">
        <v>600000</v>
      </c>
      <c r="O106" s="106">
        <v>300000</v>
      </c>
      <c r="P106" s="106">
        <v>300000</v>
      </c>
      <c r="Q106" s="106">
        <v>0</v>
      </c>
      <c r="R106" s="106">
        <v>300000</v>
      </c>
      <c r="S106" s="106">
        <v>0</v>
      </c>
      <c r="T106" s="41" t="s">
        <v>564</v>
      </c>
      <c r="U106" s="47" t="s">
        <v>779</v>
      </c>
      <c r="V106" s="60" t="s">
        <v>578</v>
      </c>
    </row>
    <row r="107" spans="1:22" s="50" customFormat="1" ht="22.5" customHeight="1">
      <c r="A107" s="49">
        <f t="shared" si="2"/>
        <v>96</v>
      </c>
      <c r="B107" s="49" t="s">
        <v>318</v>
      </c>
      <c r="C107" s="49" t="s">
        <v>583</v>
      </c>
      <c r="D107" s="49" t="s">
        <v>583</v>
      </c>
      <c r="E107" s="56" t="s">
        <v>269</v>
      </c>
      <c r="F107" s="57" t="s">
        <v>384</v>
      </c>
      <c r="G107" s="42" t="s">
        <v>545</v>
      </c>
      <c r="H107" s="42" t="s">
        <v>468</v>
      </c>
      <c r="I107" s="49" t="s">
        <v>638</v>
      </c>
      <c r="J107" s="49" t="s">
        <v>639</v>
      </c>
      <c r="K107" s="49">
        <v>1</v>
      </c>
      <c r="L107" s="49">
        <v>40</v>
      </c>
      <c r="M107" s="106">
        <v>3000000</v>
      </c>
      <c r="N107" s="106">
        <v>3000000</v>
      </c>
      <c r="O107" s="106">
        <v>1500000</v>
      </c>
      <c r="P107" s="106">
        <v>1500000</v>
      </c>
      <c r="Q107" s="106">
        <v>0</v>
      </c>
      <c r="R107" s="106">
        <v>1500000</v>
      </c>
      <c r="S107" s="106">
        <v>0</v>
      </c>
      <c r="T107" s="41" t="s">
        <v>559</v>
      </c>
      <c r="U107" s="47" t="s">
        <v>566</v>
      </c>
      <c r="V107" s="60"/>
    </row>
    <row r="108" spans="1:22" s="50" customFormat="1" ht="22.5" customHeight="1">
      <c r="A108" s="49">
        <f t="shared" si="2"/>
        <v>97</v>
      </c>
      <c r="B108" s="49" t="s">
        <v>319</v>
      </c>
      <c r="C108" s="49" t="s">
        <v>583</v>
      </c>
      <c r="D108" s="49" t="s">
        <v>583</v>
      </c>
      <c r="E108" s="56" t="s">
        <v>556</v>
      </c>
      <c r="F108" s="57" t="s">
        <v>587</v>
      </c>
      <c r="G108" s="42" t="s">
        <v>551</v>
      </c>
      <c r="H108" s="42" t="s">
        <v>613</v>
      </c>
      <c r="I108" s="49" t="s">
        <v>1024</v>
      </c>
      <c r="J108" s="95" t="s">
        <v>1025</v>
      </c>
      <c r="K108" s="49">
        <v>1</v>
      </c>
      <c r="L108" s="49">
        <v>30</v>
      </c>
      <c r="M108" s="106">
        <v>1500000</v>
      </c>
      <c r="N108" s="106">
        <v>1500000</v>
      </c>
      <c r="O108" s="106"/>
      <c r="P108" s="106">
        <v>0</v>
      </c>
      <c r="Q108" s="106">
        <v>1500000</v>
      </c>
      <c r="R108" s="106">
        <v>0</v>
      </c>
      <c r="S108" s="106">
        <v>0</v>
      </c>
      <c r="T108" s="41" t="s">
        <v>758</v>
      </c>
      <c r="U108" s="47" t="s">
        <v>565</v>
      </c>
      <c r="V108" s="60" t="s">
        <v>578</v>
      </c>
    </row>
    <row r="109" spans="1:22" s="50" customFormat="1" ht="22.5" customHeight="1">
      <c r="A109" s="49">
        <f t="shared" si="2"/>
        <v>98</v>
      </c>
      <c r="B109" s="49" t="s">
        <v>320</v>
      </c>
      <c r="C109" s="49" t="s">
        <v>693</v>
      </c>
      <c r="D109" s="49" t="s">
        <v>580</v>
      </c>
      <c r="E109" s="56" t="s">
        <v>497</v>
      </c>
      <c r="F109" s="57" t="s">
        <v>385</v>
      </c>
      <c r="G109" s="42" t="s">
        <v>548</v>
      </c>
      <c r="H109" s="42" t="s">
        <v>581</v>
      </c>
      <c r="I109" s="49" t="s">
        <v>832</v>
      </c>
      <c r="J109" s="95" t="s">
        <v>817</v>
      </c>
      <c r="K109" s="49">
        <v>1</v>
      </c>
      <c r="L109" s="49">
        <v>40</v>
      </c>
      <c r="M109" s="106">
        <v>2000000</v>
      </c>
      <c r="N109" s="106">
        <v>2000000</v>
      </c>
      <c r="O109" s="106"/>
      <c r="P109" s="106"/>
      <c r="Q109" s="106">
        <v>0</v>
      </c>
      <c r="R109" s="106">
        <v>2000000</v>
      </c>
      <c r="S109" s="106">
        <v>0</v>
      </c>
      <c r="T109" s="41" t="s">
        <v>423</v>
      </c>
      <c r="U109" s="47" t="s">
        <v>93</v>
      </c>
      <c r="V109" s="60" t="s">
        <v>578</v>
      </c>
    </row>
    <row r="110" spans="1:22" s="50" customFormat="1" ht="22.5" customHeight="1">
      <c r="A110" s="49">
        <f t="shared" si="2"/>
        <v>99</v>
      </c>
      <c r="B110" s="49" t="s">
        <v>321</v>
      </c>
      <c r="C110" s="49" t="s">
        <v>700</v>
      </c>
      <c r="D110" s="49" t="s">
        <v>580</v>
      </c>
      <c r="E110" s="56" t="s">
        <v>515</v>
      </c>
      <c r="F110" s="57" t="s">
        <v>507</v>
      </c>
      <c r="G110" s="42" t="s">
        <v>548</v>
      </c>
      <c r="H110" s="42" t="s">
        <v>581</v>
      </c>
      <c r="I110" s="49" t="s">
        <v>848</v>
      </c>
      <c r="J110" s="49" t="s">
        <v>806</v>
      </c>
      <c r="K110" s="49">
        <v>1</v>
      </c>
      <c r="L110" s="49">
        <v>40</v>
      </c>
      <c r="M110" s="106">
        <v>2000000</v>
      </c>
      <c r="N110" s="106">
        <v>2000000</v>
      </c>
      <c r="O110" s="106">
        <v>1000000</v>
      </c>
      <c r="P110" s="106">
        <v>1000000</v>
      </c>
      <c r="Q110" s="106">
        <v>0</v>
      </c>
      <c r="R110" s="106">
        <v>1000000</v>
      </c>
      <c r="S110" s="106">
        <v>0</v>
      </c>
      <c r="T110" s="41" t="s">
        <v>423</v>
      </c>
      <c r="U110" s="47" t="s">
        <v>781</v>
      </c>
      <c r="V110" s="60" t="s">
        <v>578</v>
      </c>
    </row>
    <row r="111" spans="1:22" s="50" customFormat="1" ht="22.5" customHeight="1">
      <c r="A111" s="49">
        <f t="shared" si="2"/>
        <v>100</v>
      </c>
      <c r="B111" s="49" t="s">
        <v>321</v>
      </c>
      <c r="C111" s="49" t="s">
        <v>583</v>
      </c>
      <c r="D111" s="49" t="s">
        <v>583</v>
      </c>
      <c r="E111" s="56" t="s">
        <v>515</v>
      </c>
      <c r="F111" s="57" t="s">
        <v>507</v>
      </c>
      <c r="G111" s="42" t="s">
        <v>545</v>
      </c>
      <c r="H111" s="42" t="s">
        <v>468</v>
      </c>
      <c r="I111" s="49" t="s">
        <v>622</v>
      </c>
      <c r="J111" s="95" t="s">
        <v>623</v>
      </c>
      <c r="K111" s="49">
        <v>1</v>
      </c>
      <c r="L111" s="49">
        <v>40</v>
      </c>
      <c r="M111" s="106">
        <v>3000000</v>
      </c>
      <c r="N111" s="106">
        <v>3000000</v>
      </c>
      <c r="O111" s="106"/>
      <c r="P111" s="106">
        <v>0</v>
      </c>
      <c r="Q111" s="106">
        <v>1000000</v>
      </c>
      <c r="R111" s="106">
        <v>2000000</v>
      </c>
      <c r="S111" s="106">
        <v>0</v>
      </c>
      <c r="T111" s="41" t="s">
        <v>559</v>
      </c>
      <c r="U111" s="47" t="s">
        <v>417</v>
      </c>
      <c r="V111" s="135" t="s">
        <v>578</v>
      </c>
    </row>
    <row r="112" spans="1:22" s="50" customFormat="1" ht="22.5" customHeight="1">
      <c r="A112" s="49">
        <f t="shared" si="2"/>
        <v>101</v>
      </c>
      <c r="B112" s="49" t="s">
        <v>321</v>
      </c>
      <c r="C112" s="49" t="s">
        <v>583</v>
      </c>
      <c r="D112" s="49" t="s">
        <v>583</v>
      </c>
      <c r="E112" s="56" t="s">
        <v>515</v>
      </c>
      <c r="F112" s="57" t="s">
        <v>507</v>
      </c>
      <c r="G112" s="42" t="s">
        <v>545</v>
      </c>
      <c r="H112" s="42" t="s">
        <v>468</v>
      </c>
      <c r="I112" s="49" t="s">
        <v>1026</v>
      </c>
      <c r="J112" s="95" t="s">
        <v>1027</v>
      </c>
      <c r="K112" s="49">
        <v>1</v>
      </c>
      <c r="L112" s="49">
        <v>40</v>
      </c>
      <c r="M112" s="106">
        <v>3000000</v>
      </c>
      <c r="N112" s="106">
        <v>3000000</v>
      </c>
      <c r="O112" s="106"/>
      <c r="P112" s="106"/>
      <c r="Q112" s="106">
        <v>0</v>
      </c>
      <c r="R112" s="106">
        <v>3000000</v>
      </c>
      <c r="S112" s="106">
        <v>0</v>
      </c>
      <c r="T112" s="41" t="s">
        <v>559</v>
      </c>
      <c r="U112" s="47" t="s">
        <v>94</v>
      </c>
      <c r="V112" s="135" t="s">
        <v>578</v>
      </c>
    </row>
    <row r="113" spans="1:22" s="50" customFormat="1" ht="22.5" customHeight="1">
      <c r="A113" s="49">
        <f t="shared" si="2"/>
        <v>102</v>
      </c>
      <c r="B113" s="49" t="s">
        <v>322</v>
      </c>
      <c r="C113" s="49" t="s">
        <v>583</v>
      </c>
      <c r="D113" s="49" t="s">
        <v>583</v>
      </c>
      <c r="E113" s="56" t="s">
        <v>386</v>
      </c>
      <c r="F113" s="57" t="s">
        <v>387</v>
      </c>
      <c r="G113" s="42" t="s">
        <v>545</v>
      </c>
      <c r="H113" s="42" t="s">
        <v>582</v>
      </c>
      <c r="I113" s="49" t="s">
        <v>635</v>
      </c>
      <c r="J113" s="95" t="s">
        <v>824</v>
      </c>
      <c r="K113" s="49">
        <v>1</v>
      </c>
      <c r="L113" s="49">
        <v>20</v>
      </c>
      <c r="M113" s="106">
        <v>1000000</v>
      </c>
      <c r="N113" s="106">
        <v>1000000</v>
      </c>
      <c r="O113" s="106"/>
      <c r="P113" s="106">
        <v>0</v>
      </c>
      <c r="Q113" s="106">
        <v>1000000</v>
      </c>
      <c r="R113" s="106">
        <v>0</v>
      </c>
      <c r="S113" s="106">
        <v>0</v>
      </c>
      <c r="T113" s="41" t="s">
        <v>559</v>
      </c>
      <c r="U113" s="47" t="s">
        <v>538</v>
      </c>
      <c r="V113" s="135" t="s">
        <v>578</v>
      </c>
    </row>
    <row r="114" spans="1:22" s="50" customFormat="1" ht="22.5" customHeight="1">
      <c r="A114" s="49">
        <f t="shared" si="2"/>
        <v>103</v>
      </c>
      <c r="B114" s="49" t="s">
        <v>322</v>
      </c>
      <c r="C114" s="49" t="s">
        <v>684</v>
      </c>
      <c r="D114" s="49" t="s">
        <v>960</v>
      </c>
      <c r="E114" s="56" t="s">
        <v>386</v>
      </c>
      <c r="F114" s="57" t="s">
        <v>387</v>
      </c>
      <c r="G114" s="42" t="s">
        <v>549</v>
      </c>
      <c r="H114" s="42" t="s">
        <v>586</v>
      </c>
      <c r="I114" s="49" t="s">
        <v>1028</v>
      </c>
      <c r="J114" s="95" t="s">
        <v>837</v>
      </c>
      <c r="K114" s="49">
        <v>1</v>
      </c>
      <c r="L114" s="49">
        <v>14</v>
      </c>
      <c r="M114" s="106">
        <v>650000</v>
      </c>
      <c r="N114" s="106">
        <v>650000</v>
      </c>
      <c r="O114" s="106"/>
      <c r="P114" s="106"/>
      <c r="Q114" s="106">
        <v>0</v>
      </c>
      <c r="R114" s="106">
        <v>650000</v>
      </c>
      <c r="S114" s="106">
        <v>0</v>
      </c>
      <c r="T114" s="41" t="s">
        <v>563</v>
      </c>
      <c r="U114" s="47" t="s">
        <v>787</v>
      </c>
      <c r="V114" s="135"/>
    </row>
    <row r="115" spans="1:22" s="50" customFormat="1" ht="22.5" customHeight="1">
      <c r="A115" s="49">
        <f t="shared" si="2"/>
        <v>104</v>
      </c>
      <c r="B115" s="49" t="s">
        <v>323</v>
      </c>
      <c r="C115" s="49" t="s">
        <v>583</v>
      </c>
      <c r="D115" s="49" t="s">
        <v>583</v>
      </c>
      <c r="E115" s="56" t="s">
        <v>388</v>
      </c>
      <c r="F115" s="57" t="s">
        <v>389</v>
      </c>
      <c r="G115" s="42" t="s">
        <v>545</v>
      </c>
      <c r="H115" s="42" t="s">
        <v>582</v>
      </c>
      <c r="I115" s="49" t="s">
        <v>643</v>
      </c>
      <c r="J115" s="49" t="s">
        <v>857</v>
      </c>
      <c r="K115" s="49">
        <v>1</v>
      </c>
      <c r="L115" s="49">
        <v>20</v>
      </c>
      <c r="M115" s="106">
        <v>1000000</v>
      </c>
      <c r="N115" s="106">
        <v>1000000</v>
      </c>
      <c r="O115" s="106">
        <v>2000000</v>
      </c>
      <c r="P115" s="106">
        <v>0</v>
      </c>
      <c r="Q115" s="106">
        <v>1000000</v>
      </c>
      <c r="R115" s="106">
        <v>0</v>
      </c>
      <c r="S115" s="106">
        <v>1000000</v>
      </c>
      <c r="T115" s="41" t="s">
        <v>559</v>
      </c>
      <c r="U115" s="47" t="s">
        <v>487</v>
      </c>
      <c r="V115" s="60" t="s">
        <v>578</v>
      </c>
    </row>
    <row r="116" spans="1:22" s="50" customFormat="1" ht="22.5" customHeight="1">
      <c r="A116" s="49">
        <f t="shared" si="2"/>
        <v>105</v>
      </c>
      <c r="B116" s="49" t="s">
        <v>906</v>
      </c>
      <c r="C116" s="49" t="s">
        <v>583</v>
      </c>
      <c r="D116" s="49" t="s">
        <v>583</v>
      </c>
      <c r="E116" s="56" t="s">
        <v>269</v>
      </c>
      <c r="F116" s="57" t="s">
        <v>968</v>
      </c>
      <c r="G116" s="42" t="s">
        <v>547</v>
      </c>
      <c r="H116" s="42" t="s">
        <v>473</v>
      </c>
      <c r="I116" s="49" t="s">
        <v>1029</v>
      </c>
      <c r="J116" s="95" t="s">
        <v>1030</v>
      </c>
      <c r="K116" s="49">
        <v>1</v>
      </c>
      <c r="L116" s="49">
        <v>20</v>
      </c>
      <c r="M116" s="106">
        <v>1500000</v>
      </c>
      <c r="N116" s="106">
        <v>1500000</v>
      </c>
      <c r="O116" s="106"/>
      <c r="P116" s="106"/>
      <c r="Q116" s="106">
        <v>0</v>
      </c>
      <c r="R116" s="106">
        <v>1500000</v>
      </c>
      <c r="S116" s="106">
        <v>0</v>
      </c>
      <c r="T116" s="41" t="s">
        <v>560</v>
      </c>
      <c r="U116" s="47" t="s">
        <v>95</v>
      </c>
      <c r="V116" s="60" t="s">
        <v>578</v>
      </c>
    </row>
    <row r="117" spans="1:22" s="50" customFormat="1" ht="22.5" customHeight="1">
      <c r="A117" s="49">
        <f t="shared" si="2"/>
        <v>106</v>
      </c>
      <c r="B117" s="49" t="s">
        <v>661</v>
      </c>
      <c r="C117" s="49" t="s">
        <v>583</v>
      </c>
      <c r="D117" s="49" t="s">
        <v>583</v>
      </c>
      <c r="E117" s="56" t="s">
        <v>524</v>
      </c>
      <c r="F117" s="57" t="s">
        <v>513</v>
      </c>
      <c r="G117" s="42" t="s">
        <v>545</v>
      </c>
      <c r="H117" s="42" t="s">
        <v>582</v>
      </c>
      <c r="I117" s="49" t="s">
        <v>637</v>
      </c>
      <c r="J117" s="95" t="s">
        <v>629</v>
      </c>
      <c r="K117" s="49">
        <v>1</v>
      </c>
      <c r="L117" s="49">
        <v>20</v>
      </c>
      <c r="M117" s="106">
        <v>1000000</v>
      </c>
      <c r="N117" s="106">
        <v>1000000</v>
      </c>
      <c r="O117" s="106"/>
      <c r="P117" s="106">
        <v>0</v>
      </c>
      <c r="Q117" s="106">
        <v>1000000</v>
      </c>
      <c r="R117" s="106">
        <v>0</v>
      </c>
      <c r="S117" s="106">
        <v>0</v>
      </c>
      <c r="T117" s="41" t="s">
        <v>559</v>
      </c>
      <c r="U117" s="47" t="s">
        <v>460</v>
      </c>
      <c r="V117" s="60" t="s">
        <v>578</v>
      </c>
    </row>
    <row r="118" spans="1:22" s="50" customFormat="1" ht="22.5" customHeight="1">
      <c r="A118" s="49">
        <f t="shared" si="2"/>
        <v>107</v>
      </c>
      <c r="B118" s="49" t="s">
        <v>661</v>
      </c>
      <c r="C118" s="49" t="s">
        <v>583</v>
      </c>
      <c r="D118" s="49" t="s">
        <v>583</v>
      </c>
      <c r="E118" s="56" t="s">
        <v>524</v>
      </c>
      <c r="F118" s="57" t="s">
        <v>513</v>
      </c>
      <c r="G118" s="42" t="s">
        <v>545</v>
      </c>
      <c r="H118" s="42" t="s">
        <v>582</v>
      </c>
      <c r="I118" s="49" t="s">
        <v>637</v>
      </c>
      <c r="J118" s="95" t="s">
        <v>629</v>
      </c>
      <c r="K118" s="49">
        <v>1</v>
      </c>
      <c r="L118" s="49">
        <v>20</v>
      </c>
      <c r="M118" s="106">
        <v>1000000</v>
      </c>
      <c r="N118" s="106">
        <v>1000000</v>
      </c>
      <c r="O118" s="106"/>
      <c r="P118" s="106">
        <v>0</v>
      </c>
      <c r="Q118" s="106">
        <v>1000000</v>
      </c>
      <c r="R118" s="106">
        <v>0</v>
      </c>
      <c r="S118" s="106">
        <v>0</v>
      </c>
      <c r="T118" s="41" t="s">
        <v>559</v>
      </c>
      <c r="U118" s="47" t="s">
        <v>537</v>
      </c>
      <c r="V118" s="60" t="s">
        <v>578</v>
      </c>
    </row>
    <row r="119" spans="1:22" s="50" customFormat="1" ht="22.5" customHeight="1">
      <c r="A119" s="49">
        <f t="shared" si="2"/>
        <v>108</v>
      </c>
      <c r="B119" s="49" t="s">
        <v>324</v>
      </c>
      <c r="C119" s="49" t="s">
        <v>583</v>
      </c>
      <c r="D119" s="49" t="s">
        <v>583</v>
      </c>
      <c r="E119" s="56" t="s">
        <v>390</v>
      </c>
      <c r="F119" s="57" t="s">
        <v>188</v>
      </c>
      <c r="G119" s="42" t="s">
        <v>545</v>
      </c>
      <c r="H119" s="42" t="s">
        <v>582</v>
      </c>
      <c r="I119" s="49" t="s">
        <v>860</v>
      </c>
      <c r="J119" s="95" t="s">
        <v>861</v>
      </c>
      <c r="K119" s="49">
        <v>1</v>
      </c>
      <c r="L119" s="49">
        <v>20</v>
      </c>
      <c r="M119" s="106">
        <v>1000000</v>
      </c>
      <c r="N119" s="106">
        <v>1000000</v>
      </c>
      <c r="O119" s="106"/>
      <c r="P119" s="106">
        <v>0</v>
      </c>
      <c r="Q119" s="106">
        <v>1000000</v>
      </c>
      <c r="R119" s="106">
        <v>0</v>
      </c>
      <c r="S119" s="106">
        <v>0</v>
      </c>
      <c r="T119" s="41" t="s">
        <v>559</v>
      </c>
      <c r="U119" s="47" t="s">
        <v>276</v>
      </c>
      <c r="V119" s="135" t="s">
        <v>578</v>
      </c>
    </row>
    <row r="120" spans="1:22" s="50" customFormat="1" ht="22.5" customHeight="1">
      <c r="A120" s="49">
        <f t="shared" si="2"/>
        <v>109</v>
      </c>
      <c r="B120" s="49" t="s">
        <v>324</v>
      </c>
      <c r="C120" s="49" t="s">
        <v>583</v>
      </c>
      <c r="D120" s="49" t="s">
        <v>583</v>
      </c>
      <c r="E120" s="56" t="s">
        <v>390</v>
      </c>
      <c r="F120" s="57" t="s">
        <v>188</v>
      </c>
      <c r="G120" s="42" t="s">
        <v>545</v>
      </c>
      <c r="H120" s="42" t="s">
        <v>582</v>
      </c>
      <c r="I120" s="49" t="s">
        <v>867</v>
      </c>
      <c r="J120" s="95" t="s">
        <v>868</v>
      </c>
      <c r="K120" s="49">
        <v>1</v>
      </c>
      <c r="L120" s="49">
        <v>20</v>
      </c>
      <c r="M120" s="106">
        <v>1000000</v>
      </c>
      <c r="N120" s="106">
        <v>1000000</v>
      </c>
      <c r="O120" s="106"/>
      <c r="P120" s="106">
        <v>0</v>
      </c>
      <c r="Q120" s="106">
        <v>1000000</v>
      </c>
      <c r="R120" s="106">
        <v>0</v>
      </c>
      <c r="S120" s="106">
        <v>0</v>
      </c>
      <c r="T120" s="41" t="s">
        <v>559</v>
      </c>
      <c r="U120" s="47" t="s">
        <v>782</v>
      </c>
      <c r="V120" s="135" t="s">
        <v>578</v>
      </c>
    </row>
    <row r="121" spans="1:22" s="50" customFormat="1" ht="22.5" customHeight="1">
      <c r="A121" s="49">
        <f t="shared" si="2"/>
        <v>110</v>
      </c>
      <c r="B121" s="49" t="s">
        <v>325</v>
      </c>
      <c r="C121" s="49" t="s">
        <v>682</v>
      </c>
      <c r="D121" s="49" t="s">
        <v>580</v>
      </c>
      <c r="E121" s="56" t="s">
        <v>391</v>
      </c>
      <c r="F121" s="57" t="s">
        <v>498</v>
      </c>
      <c r="G121" s="42" t="s">
        <v>281</v>
      </c>
      <c r="H121" s="42" t="s">
        <v>584</v>
      </c>
      <c r="I121" s="49" t="s">
        <v>843</v>
      </c>
      <c r="J121" s="49" t="s">
        <v>844</v>
      </c>
      <c r="K121" s="49">
        <v>1</v>
      </c>
      <c r="L121" s="49">
        <v>12</v>
      </c>
      <c r="M121" s="106">
        <v>600000</v>
      </c>
      <c r="N121" s="106">
        <v>600000</v>
      </c>
      <c r="O121" s="106">
        <v>300000</v>
      </c>
      <c r="P121" s="106">
        <v>300000</v>
      </c>
      <c r="Q121" s="106">
        <v>0</v>
      </c>
      <c r="R121" s="106">
        <v>300000</v>
      </c>
      <c r="S121" s="106">
        <v>0</v>
      </c>
      <c r="T121" s="41" t="s">
        <v>564</v>
      </c>
      <c r="U121" s="47" t="s">
        <v>784</v>
      </c>
      <c r="V121" s="60" t="s">
        <v>578</v>
      </c>
    </row>
    <row r="122" spans="1:22" s="50" customFormat="1" ht="22.5" customHeight="1">
      <c r="A122" s="49">
        <f t="shared" si="2"/>
        <v>111</v>
      </c>
      <c r="B122" s="49" t="s">
        <v>325</v>
      </c>
      <c r="C122" s="49" t="s">
        <v>583</v>
      </c>
      <c r="D122" s="49" t="s">
        <v>583</v>
      </c>
      <c r="E122" s="56" t="s">
        <v>391</v>
      </c>
      <c r="F122" s="57" t="s">
        <v>498</v>
      </c>
      <c r="G122" s="42" t="s">
        <v>545</v>
      </c>
      <c r="H122" s="42" t="s">
        <v>582</v>
      </c>
      <c r="I122" s="49" t="s">
        <v>631</v>
      </c>
      <c r="J122" s="95" t="s">
        <v>623</v>
      </c>
      <c r="K122" s="49">
        <v>1</v>
      </c>
      <c r="L122" s="49">
        <v>20</v>
      </c>
      <c r="M122" s="106">
        <v>1000000</v>
      </c>
      <c r="N122" s="106">
        <v>1000000</v>
      </c>
      <c r="O122" s="106"/>
      <c r="P122" s="106">
        <v>0</v>
      </c>
      <c r="Q122" s="106">
        <v>1000000</v>
      </c>
      <c r="R122" s="106">
        <v>0</v>
      </c>
      <c r="S122" s="106">
        <v>0</v>
      </c>
      <c r="T122" s="41" t="s">
        <v>559</v>
      </c>
      <c r="U122" s="47" t="s">
        <v>481</v>
      </c>
      <c r="V122" s="135" t="s">
        <v>578</v>
      </c>
    </row>
    <row r="123" spans="1:22" s="50" customFormat="1" ht="22.5" customHeight="1">
      <c r="A123" s="49">
        <f t="shared" si="2"/>
        <v>112</v>
      </c>
      <c r="B123" s="49" t="s">
        <v>326</v>
      </c>
      <c r="C123" s="49" t="s">
        <v>930</v>
      </c>
      <c r="D123" s="49" t="s">
        <v>960</v>
      </c>
      <c r="E123" s="56" t="s">
        <v>488</v>
      </c>
      <c r="F123" s="57" t="s">
        <v>392</v>
      </c>
      <c r="G123" s="42" t="s">
        <v>544</v>
      </c>
      <c r="H123" s="42" t="s">
        <v>577</v>
      </c>
      <c r="I123" s="49" t="s">
        <v>1031</v>
      </c>
      <c r="J123" s="95" t="s">
        <v>1032</v>
      </c>
      <c r="K123" s="49">
        <v>1</v>
      </c>
      <c r="L123" s="49">
        <v>20</v>
      </c>
      <c r="M123" s="106">
        <v>1050000</v>
      </c>
      <c r="N123" s="106">
        <v>1050000</v>
      </c>
      <c r="O123" s="106"/>
      <c r="P123" s="106"/>
      <c r="Q123" s="106">
        <v>0</v>
      </c>
      <c r="R123" s="106">
        <v>1050000</v>
      </c>
      <c r="S123" s="106">
        <v>0</v>
      </c>
      <c r="T123" s="41" t="s">
        <v>558</v>
      </c>
      <c r="U123" s="47" t="s">
        <v>96</v>
      </c>
      <c r="V123" s="60" t="s">
        <v>578</v>
      </c>
    </row>
    <row r="124" spans="1:22" s="50" customFormat="1" ht="22.5" customHeight="1">
      <c r="A124" s="49">
        <f t="shared" si="2"/>
        <v>113</v>
      </c>
      <c r="B124" s="49" t="s">
        <v>326</v>
      </c>
      <c r="C124" s="49" t="s">
        <v>703</v>
      </c>
      <c r="D124" s="49" t="s">
        <v>960</v>
      </c>
      <c r="E124" s="56" t="s">
        <v>488</v>
      </c>
      <c r="F124" s="57" t="s">
        <v>392</v>
      </c>
      <c r="G124" s="42" t="s">
        <v>544</v>
      </c>
      <c r="H124" s="42" t="s">
        <v>577</v>
      </c>
      <c r="I124" s="49" t="s">
        <v>1031</v>
      </c>
      <c r="J124" s="95" t="s">
        <v>1032</v>
      </c>
      <c r="K124" s="49">
        <v>1</v>
      </c>
      <c r="L124" s="49">
        <v>20</v>
      </c>
      <c r="M124" s="106">
        <v>1050000</v>
      </c>
      <c r="N124" s="106">
        <v>1050000</v>
      </c>
      <c r="O124" s="106"/>
      <c r="P124" s="106"/>
      <c r="Q124" s="106">
        <v>0</v>
      </c>
      <c r="R124" s="106">
        <v>1050000</v>
      </c>
      <c r="S124" s="106">
        <v>0</v>
      </c>
      <c r="T124" s="41" t="s">
        <v>558</v>
      </c>
      <c r="U124" s="47" t="s">
        <v>97</v>
      </c>
      <c r="V124" s="60" t="s">
        <v>578</v>
      </c>
    </row>
    <row r="125" spans="1:22" s="50" customFormat="1" ht="22.5" customHeight="1">
      <c r="A125" s="49">
        <f t="shared" si="2"/>
        <v>114</v>
      </c>
      <c r="B125" s="49" t="s">
        <v>326</v>
      </c>
      <c r="C125" s="49" t="s">
        <v>931</v>
      </c>
      <c r="D125" s="49" t="s">
        <v>960</v>
      </c>
      <c r="E125" s="56" t="s">
        <v>488</v>
      </c>
      <c r="F125" s="57" t="s">
        <v>392</v>
      </c>
      <c r="G125" s="42" t="s">
        <v>544</v>
      </c>
      <c r="H125" s="42" t="s">
        <v>577</v>
      </c>
      <c r="I125" s="49" t="s">
        <v>1031</v>
      </c>
      <c r="J125" s="95" t="s">
        <v>1032</v>
      </c>
      <c r="K125" s="49">
        <v>1</v>
      </c>
      <c r="L125" s="49">
        <v>20</v>
      </c>
      <c r="M125" s="106">
        <v>1050000</v>
      </c>
      <c r="N125" s="106">
        <v>1050000</v>
      </c>
      <c r="O125" s="106"/>
      <c r="P125" s="106"/>
      <c r="Q125" s="106">
        <v>0</v>
      </c>
      <c r="R125" s="106">
        <v>1050000</v>
      </c>
      <c r="S125" s="106">
        <v>0</v>
      </c>
      <c r="T125" s="41" t="s">
        <v>558</v>
      </c>
      <c r="U125" s="47" t="s">
        <v>98</v>
      </c>
      <c r="V125" s="60" t="s">
        <v>578</v>
      </c>
    </row>
    <row r="126" spans="1:22" s="50" customFormat="1" ht="22.5" customHeight="1">
      <c r="A126" s="49">
        <f t="shared" si="2"/>
        <v>115</v>
      </c>
      <c r="B126" s="49" t="s">
        <v>662</v>
      </c>
      <c r="C126" s="49" t="s">
        <v>686</v>
      </c>
      <c r="D126" s="49" t="s">
        <v>960</v>
      </c>
      <c r="E126" s="56" t="s">
        <v>736</v>
      </c>
      <c r="F126" s="57" t="s">
        <v>489</v>
      </c>
      <c r="G126" s="42" t="s">
        <v>880</v>
      </c>
      <c r="H126" s="42" t="s">
        <v>621</v>
      </c>
      <c r="I126" s="49" t="s">
        <v>819</v>
      </c>
      <c r="J126" s="49" t="s">
        <v>815</v>
      </c>
      <c r="K126" s="49">
        <v>1</v>
      </c>
      <c r="L126" s="49">
        <v>28</v>
      </c>
      <c r="M126" s="106">
        <v>1300000</v>
      </c>
      <c r="N126" s="106">
        <v>1300000</v>
      </c>
      <c r="O126" s="106">
        <v>650000</v>
      </c>
      <c r="P126" s="106">
        <v>650000</v>
      </c>
      <c r="Q126" s="106">
        <v>0</v>
      </c>
      <c r="R126" s="106">
        <v>650000</v>
      </c>
      <c r="S126" s="106">
        <v>0</v>
      </c>
      <c r="T126" s="41" t="s">
        <v>757</v>
      </c>
      <c r="U126" s="47" t="s">
        <v>786</v>
      </c>
      <c r="V126" s="60" t="s">
        <v>578</v>
      </c>
    </row>
    <row r="127" spans="1:22" s="50" customFormat="1" ht="22.5" customHeight="1">
      <c r="A127" s="49">
        <f t="shared" si="2"/>
        <v>116</v>
      </c>
      <c r="B127" s="49" t="s">
        <v>327</v>
      </c>
      <c r="C127" s="49" t="s">
        <v>583</v>
      </c>
      <c r="D127" s="49" t="s">
        <v>583</v>
      </c>
      <c r="E127" s="56" t="s">
        <v>526</v>
      </c>
      <c r="F127" s="57" t="s">
        <v>496</v>
      </c>
      <c r="G127" s="42" t="s">
        <v>545</v>
      </c>
      <c r="H127" s="42" t="s">
        <v>582</v>
      </c>
      <c r="I127" s="49" t="s">
        <v>0</v>
      </c>
      <c r="J127" s="95" t="s">
        <v>995</v>
      </c>
      <c r="K127" s="49">
        <v>1</v>
      </c>
      <c r="L127" s="49">
        <v>20</v>
      </c>
      <c r="M127" s="106">
        <v>1000000</v>
      </c>
      <c r="N127" s="106">
        <v>1000000</v>
      </c>
      <c r="O127" s="106"/>
      <c r="P127" s="106">
        <v>0</v>
      </c>
      <c r="Q127" s="106">
        <v>1000000</v>
      </c>
      <c r="R127" s="106">
        <v>0</v>
      </c>
      <c r="S127" s="106">
        <v>0</v>
      </c>
      <c r="T127" s="41" t="s">
        <v>559</v>
      </c>
      <c r="U127" s="47" t="s">
        <v>541</v>
      </c>
      <c r="V127" s="60" t="s">
        <v>578</v>
      </c>
    </row>
    <row r="128" spans="1:22" s="50" customFormat="1" ht="22.5" customHeight="1">
      <c r="A128" s="49">
        <f t="shared" si="2"/>
        <v>117</v>
      </c>
      <c r="B128" s="49" t="s">
        <v>328</v>
      </c>
      <c r="C128" s="49" t="s">
        <v>932</v>
      </c>
      <c r="D128" s="49" t="s">
        <v>960</v>
      </c>
      <c r="E128" s="56" t="s">
        <v>519</v>
      </c>
      <c r="F128" s="57" t="s">
        <v>606</v>
      </c>
      <c r="G128" s="42" t="s">
        <v>544</v>
      </c>
      <c r="H128" s="42" t="s">
        <v>577</v>
      </c>
      <c r="I128" s="49" t="s">
        <v>1</v>
      </c>
      <c r="J128" s="95" t="s">
        <v>1032</v>
      </c>
      <c r="K128" s="49">
        <v>1</v>
      </c>
      <c r="L128" s="49">
        <v>20</v>
      </c>
      <c r="M128" s="106">
        <v>1050000</v>
      </c>
      <c r="N128" s="106">
        <v>1050000</v>
      </c>
      <c r="O128" s="106"/>
      <c r="P128" s="106"/>
      <c r="Q128" s="106">
        <v>0</v>
      </c>
      <c r="R128" s="106">
        <v>1050000</v>
      </c>
      <c r="S128" s="106">
        <v>0</v>
      </c>
      <c r="T128" s="41" t="s">
        <v>558</v>
      </c>
      <c r="U128" s="47" t="s">
        <v>99</v>
      </c>
      <c r="V128" s="60" t="s">
        <v>578</v>
      </c>
    </row>
    <row r="129" spans="1:22" s="50" customFormat="1" ht="22.5" customHeight="1">
      <c r="A129" s="49">
        <f t="shared" si="2"/>
        <v>118</v>
      </c>
      <c r="B129" s="49" t="s">
        <v>328</v>
      </c>
      <c r="C129" s="49" t="s">
        <v>704</v>
      </c>
      <c r="D129" s="49" t="s">
        <v>960</v>
      </c>
      <c r="E129" s="56" t="s">
        <v>519</v>
      </c>
      <c r="F129" s="57" t="s">
        <v>606</v>
      </c>
      <c r="G129" s="42" t="s">
        <v>544</v>
      </c>
      <c r="H129" s="42" t="s">
        <v>577</v>
      </c>
      <c r="I129" s="49" t="s">
        <v>1</v>
      </c>
      <c r="J129" s="95" t="s">
        <v>1032</v>
      </c>
      <c r="K129" s="49">
        <v>1</v>
      </c>
      <c r="L129" s="49">
        <v>20</v>
      </c>
      <c r="M129" s="106">
        <v>1050000</v>
      </c>
      <c r="N129" s="106">
        <v>1050000</v>
      </c>
      <c r="O129" s="106"/>
      <c r="P129" s="106"/>
      <c r="Q129" s="106">
        <v>0</v>
      </c>
      <c r="R129" s="106">
        <v>1050000</v>
      </c>
      <c r="S129" s="106">
        <v>0</v>
      </c>
      <c r="T129" s="41" t="s">
        <v>558</v>
      </c>
      <c r="U129" s="47" t="s">
        <v>100</v>
      </c>
      <c r="V129" s="135" t="s">
        <v>578</v>
      </c>
    </row>
    <row r="130" spans="1:22" s="50" customFormat="1" ht="22.5" customHeight="1">
      <c r="A130" s="49">
        <f t="shared" si="2"/>
        <v>119</v>
      </c>
      <c r="B130" s="49" t="s">
        <v>328</v>
      </c>
      <c r="C130" s="49" t="s">
        <v>702</v>
      </c>
      <c r="D130" s="49" t="s">
        <v>960</v>
      </c>
      <c r="E130" s="56" t="s">
        <v>519</v>
      </c>
      <c r="F130" s="57" t="s">
        <v>606</v>
      </c>
      <c r="G130" s="42" t="s">
        <v>544</v>
      </c>
      <c r="H130" s="42" t="s">
        <v>577</v>
      </c>
      <c r="I130" s="49" t="s">
        <v>1</v>
      </c>
      <c r="J130" s="95" t="s">
        <v>1032</v>
      </c>
      <c r="K130" s="49">
        <v>1</v>
      </c>
      <c r="L130" s="49">
        <v>20</v>
      </c>
      <c r="M130" s="106">
        <v>1050000</v>
      </c>
      <c r="N130" s="106">
        <v>1050000</v>
      </c>
      <c r="O130" s="106"/>
      <c r="P130" s="106"/>
      <c r="Q130" s="106">
        <v>0</v>
      </c>
      <c r="R130" s="106">
        <v>1050000</v>
      </c>
      <c r="S130" s="106">
        <v>0</v>
      </c>
      <c r="T130" s="41" t="s">
        <v>558</v>
      </c>
      <c r="U130" s="47" t="s">
        <v>101</v>
      </c>
      <c r="V130" s="135" t="s">
        <v>578</v>
      </c>
    </row>
    <row r="131" spans="1:22" s="50" customFormat="1" ht="22.5" customHeight="1">
      <c r="A131" s="49">
        <f t="shared" si="2"/>
        <v>120</v>
      </c>
      <c r="B131" s="49" t="s">
        <v>663</v>
      </c>
      <c r="C131" s="49" t="s">
        <v>711</v>
      </c>
      <c r="D131" s="49" t="s">
        <v>960</v>
      </c>
      <c r="E131" s="56" t="s">
        <v>398</v>
      </c>
      <c r="F131" s="57" t="s">
        <v>590</v>
      </c>
      <c r="G131" s="42" t="s">
        <v>544</v>
      </c>
      <c r="H131" s="42" t="s">
        <v>577</v>
      </c>
      <c r="I131" s="49" t="s">
        <v>2</v>
      </c>
      <c r="J131" s="95" t="s">
        <v>3</v>
      </c>
      <c r="K131" s="49">
        <v>1</v>
      </c>
      <c r="L131" s="49">
        <v>20</v>
      </c>
      <c r="M131" s="106">
        <v>1050000</v>
      </c>
      <c r="N131" s="106">
        <v>1050000</v>
      </c>
      <c r="O131" s="106"/>
      <c r="P131" s="106"/>
      <c r="Q131" s="106">
        <v>0</v>
      </c>
      <c r="R131" s="106">
        <v>1050000</v>
      </c>
      <c r="S131" s="106">
        <v>0</v>
      </c>
      <c r="T131" s="41" t="s">
        <v>558</v>
      </c>
      <c r="U131" s="47" t="s">
        <v>102</v>
      </c>
      <c r="V131" s="60" t="s">
        <v>578</v>
      </c>
    </row>
    <row r="132" spans="1:22" s="50" customFormat="1" ht="22.5" customHeight="1">
      <c r="A132" s="49">
        <f t="shared" si="2"/>
        <v>121</v>
      </c>
      <c r="B132" s="49" t="s">
        <v>663</v>
      </c>
      <c r="C132" s="49" t="s">
        <v>705</v>
      </c>
      <c r="D132" s="49" t="s">
        <v>960</v>
      </c>
      <c r="E132" s="56" t="s">
        <v>398</v>
      </c>
      <c r="F132" s="57" t="s">
        <v>590</v>
      </c>
      <c r="G132" s="42" t="s">
        <v>544</v>
      </c>
      <c r="H132" s="42" t="s">
        <v>577</v>
      </c>
      <c r="I132" s="49" t="s">
        <v>2</v>
      </c>
      <c r="J132" s="95" t="s">
        <v>3</v>
      </c>
      <c r="K132" s="49">
        <v>1</v>
      </c>
      <c r="L132" s="49">
        <v>20</v>
      </c>
      <c r="M132" s="106">
        <v>1050000</v>
      </c>
      <c r="N132" s="106">
        <v>1050000</v>
      </c>
      <c r="O132" s="106"/>
      <c r="P132" s="106"/>
      <c r="Q132" s="106">
        <v>0</v>
      </c>
      <c r="R132" s="106">
        <v>1050000</v>
      </c>
      <c r="S132" s="106">
        <v>0</v>
      </c>
      <c r="T132" s="41" t="s">
        <v>558</v>
      </c>
      <c r="U132" s="47" t="s">
        <v>103</v>
      </c>
      <c r="V132" s="60" t="s">
        <v>578</v>
      </c>
    </row>
    <row r="133" spans="1:22" s="50" customFormat="1" ht="22.5" customHeight="1">
      <c r="A133" s="49">
        <f t="shared" si="2"/>
        <v>122</v>
      </c>
      <c r="B133" s="49" t="s">
        <v>663</v>
      </c>
      <c r="C133" s="49" t="s">
        <v>933</v>
      </c>
      <c r="D133" s="49" t="s">
        <v>960</v>
      </c>
      <c r="E133" s="56" t="s">
        <v>398</v>
      </c>
      <c r="F133" s="57" t="s">
        <v>590</v>
      </c>
      <c r="G133" s="42" t="s">
        <v>544</v>
      </c>
      <c r="H133" s="42" t="s">
        <v>577</v>
      </c>
      <c r="I133" s="49" t="s">
        <v>2</v>
      </c>
      <c r="J133" s="95" t="s">
        <v>3</v>
      </c>
      <c r="K133" s="49">
        <v>1</v>
      </c>
      <c r="L133" s="49">
        <v>20</v>
      </c>
      <c r="M133" s="106">
        <v>1050000</v>
      </c>
      <c r="N133" s="106">
        <v>1050000</v>
      </c>
      <c r="O133" s="106"/>
      <c r="P133" s="106"/>
      <c r="Q133" s="106">
        <v>0</v>
      </c>
      <c r="R133" s="106">
        <v>1050000</v>
      </c>
      <c r="S133" s="106">
        <v>0</v>
      </c>
      <c r="T133" s="41" t="s">
        <v>558</v>
      </c>
      <c r="U133" s="47" t="s">
        <v>772</v>
      </c>
      <c r="V133" s="135" t="s">
        <v>578</v>
      </c>
    </row>
    <row r="134" spans="1:22" s="50" customFormat="1" ht="22.5" customHeight="1">
      <c r="A134" s="49">
        <f t="shared" si="2"/>
        <v>123</v>
      </c>
      <c r="B134" s="49" t="s">
        <v>907</v>
      </c>
      <c r="C134" s="49" t="s">
        <v>934</v>
      </c>
      <c r="D134" s="49" t="s">
        <v>960</v>
      </c>
      <c r="E134" s="56" t="s">
        <v>263</v>
      </c>
      <c r="F134" s="57" t="s">
        <v>589</v>
      </c>
      <c r="G134" s="42" t="s">
        <v>544</v>
      </c>
      <c r="H134" s="42" t="s">
        <v>577</v>
      </c>
      <c r="I134" s="49" t="s">
        <v>4</v>
      </c>
      <c r="J134" s="95" t="s">
        <v>5</v>
      </c>
      <c r="K134" s="49">
        <v>1</v>
      </c>
      <c r="L134" s="49">
        <v>20</v>
      </c>
      <c r="M134" s="106">
        <v>1050000</v>
      </c>
      <c r="N134" s="106">
        <v>1050000</v>
      </c>
      <c r="O134" s="106"/>
      <c r="P134" s="106"/>
      <c r="Q134" s="106">
        <v>0</v>
      </c>
      <c r="R134" s="106">
        <v>1050000</v>
      </c>
      <c r="S134" s="106">
        <v>0</v>
      </c>
      <c r="T134" s="41" t="s">
        <v>558</v>
      </c>
      <c r="U134" s="47" t="s">
        <v>104</v>
      </c>
      <c r="V134" s="60" t="s">
        <v>578</v>
      </c>
    </row>
    <row r="135" spans="1:22" s="50" customFormat="1" ht="22.5" customHeight="1">
      <c r="A135" s="49">
        <f t="shared" si="2"/>
        <v>124</v>
      </c>
      <c r="B135" s="49" t="s">
        <v>907</v>
      </c>
      <c r="C135" s="49" t="s">
        <v>934</v>
      </c>
      <c r="D135" s="49" t="s">
        <v>960</v>
      </c>
      <c r="E135" s="56" t="s">
        <v>263</v>
      </c>
      <c r="F135" s="57" t="s">
        <v>589</v>
      </c>
      <c r="G135" s="42" t="s">
        <v>544</v>
      </c>
      <c r="H135" s="42" t="s">
        <v>577</v>
      </c>
      <c r="I135" s="49" t="s">
        <v>4</v>
      </c>
      <c r="J135" s="95" t="s">
        <v>5</v>
      </c>
      <c r="K135" s="49">
        <v>1</v>
      </c>
      <c r="L135" s="49">
        <v>20</v>
      </c>
      <c r="M135" s="106">
        <v>1050000</v>
      </c>
      <c r="N135" s="106">
        <v>1050000</v>
      </c>
      <c r="O135" s="106"/>
      <c r="P135" s="106"/>
      <c r="Q135" s="106">
        <v>0</v>
      </c>
      <c r="R135" s="106">
        <v>1050000</v>
      </c>
      <c r="S135" s="106">
        <v>0</v>
      </c>
      <c r="T135" s="41" t="s">
        <v>558</v>
      </c>
      <c r="U135" s="47" t="s">
        <v>105</v>
      </c>
      <c r="V135" s="60" t="s">
        <v>578</v>
      </c>
    </row>
    <row r="136" spans="1:22" s="50" customFormat="1" ht="22.5" customHeight="1">
      <c r="A136" s="49">
        <f t="shared" si="2"/>
        <v>125</v>
      </c>
      <c r="B136" s="49" t="s">
        <v>907</v>
      </c>
      <c r="C136" s="49" t="s">
        <v>934</v>
      </c>
      <c r="D136" s="49" t="s">
        <v>960</v>
      </c>
      <c r="E136" s="56" t="s">
        <v>263</v>
      </c>
      <c r="F136" s="57" t="s">
        <v>589</v>
      </c>
      <c r="G136" s="42" t="s">
        <v>544</v>
      </c>
      <c r="H136" s="42" t="s">
        <v>577</v>
      </c>
      <c r="I136" s="49" t="s">
        <v>4</v>
      </c>
      <c r="J136" s="95" t="s">
        <v>5</v>
      </c>
      <c r="K136" s="49">
        <v>1</v>
      </c>
      <c r="L136" s="49">
        <v>20</v>
      </c>
      <c r="M136" s="106">
        <v>1050000</v>
      </c>
      <c r="N136" s="106">
        <v>1050000</v>
      </c>
      <c r="O136" s="106"/>
      <c r="P136" s="106"/>
      <c r="Q136" s="106">
        <v>0</v>
      </c>
      <c r="R136" s="106">
        <v>1050000</v>
      </c>
      <c r="S136" s="106">
        <v>0</v>
      </c>
      <c r="T136" s="41" t="s">
        <v>558</v>
      </c>
      <c r="U136" s="47" t="s">
        <v>106</v>
      </c>
      <c r="V136" s="135" t="s">
        <v>578</v>
      </c>
    </row>
    <row r="137" spans="1:22" s="50" customFormat="1" ht="22.5" customHeight="1">
      <c r="A137" s="49">
        <f t="shared" si="2"/>
        <v>126</v>
      </c>
      <c r="B137" s="49" t="s">
        <v>907</v>
      </c>
      <c r="C137" s="49" t="s">
        <v>934</v>
      </c>
      <c r="D137" s="49" t="s">
        <v>960</v>
      </c>
      <c r="E137" s="56" t="s">
        <v>263</v>
      </c>
      <c r="F137" s="57" t="s">
        <v>589</v>
      </c>
      <c r="G137" s="42" t="s">
        <v>544</v>
      </c>
      <c r="H137" s="42" t="s">
        <v>577</v>
      </c>
      <c r="I137" s="49" t="s">
        <v>4</v>
      </c>
      <c r="J137" s="95" t="s">
        <v>5</v>
      </c>
      <c r="K137" s="49">
        <v>1</v>
      </c>
      <c r="L137" s="49">
        <v>20</v>
      </c>
      <c r="M137" s="106">
        <v>1050000</v>
      </c>
      <c r="N137" s="106">
        <v>1050000</v>
      </c>
      <c r="O137" s="106"/>
      <c r="P137" s="106"/>
      <c r="Q137" s="106">
        <v>0</v>
      </c>
      <c r="R137" s="106">
        <v>1050000</v>
      </c>
      <c r="S137" s="106">
        <v>0</v>
      </c>
      <c r="T137" s="41" t="s">
        <v>558</v>
      </c>
      <c r="U137" s="47" t="s">
        <v>107</v>
      </c>
      <c r="V137" s="135" t="s">
        <v>578</v>
      </c>
    </row>
    <row r="138" spans="1:22" s="50" customFormat="1" ht="22.5" customHeight="1">
      <c r="A138" s="49">
        <f t="shared" si="2"/>
        <v>127</v>
      </c>
      <c r="B138" s="49" t="s">
        <v>908</v>
      </c>
      <c r="C138" s="49" t="s">
        <v>935</v>
      </c>
      <c r="D138" s="49" t="s">
        <v>960</v>
      </c>
      <c r="E138" s="56" t="s">
        <v>534</v>
      </c>
      <c r="F138" s="57" t="s">
        <v>262</v>
      </c>
      <c r="G138" s="42" t="s">
        <v>550</v>
      </c>
      <c r="H138" s="42" t="s">
        <v>588</v>
      </c>
      <c r="I138" s="49" t="s">
        <v>6</v>
      </c>
      <c r="J138" s="95" t="s">
        <v>7</v>
      </c>
      <c r="K138" s="49">
        <v>1</v>
      </c>
      <c r="L138" s="49">
        <v>6</v>
      </c>
      <c r="M138" s="106">
        <v>400000</v>
      </c>
      <c r="N138" s="106">
        <v>400000</v>
      </c>
      <c r="O138" s="106"/>
      <c r="P138" s="106"/>
      <c r="Q138" s="106">
        <v>0</v>
      </c>
      <c r="R138" s="106">
        <v>400000</v>
      </c>
      <c r="S138" s="106">
        <v>0</v>
      </c>
      <c r="T138" s="41" t="s">
        <v>562</v>
      </c>
      <c r="U138" s="47" t="s">
        <v>108</v>
      </c>
      <c r="V138" s="135" t="s">
        <v>578</v>
      </c>
    </row>
    <row r="139" spans="1:22" s="50" customFormat="1" ht="22.5" customHeight="1">
      <c r="A139" s="49">
        <f t="shared" si="2"/>
        <v>128</v>
      </c>
      <c r="B139" s="49" t="s">
        <v>908</v>
      </c>
      <c r="C139" s="49" t="s">
        <v>936</v>
      </c>
      <c r="D139" s="49" t="s">
        <v>960</v>
      </c>
      <c r="E139" s="56" t="s">
        <v>534</v>
      </c>
      <c r="F139" s="57" t="s">
        <v>262</v>
      </c>
      <c r="G139" s="42" t="s">
        <v>550</v>
      </c>
      <c r="H139" s="42" t="s">
        <v>588</v>
      </c>
      <c r="I139" s="49" t="s">
        <v>6</v>
      </c>
      <c r="J139" s="95" t="s">
        <v>7</v>
      </c>
      <c r="K139" s="49">
        <v>1</v>
      </c>
      <c r="L139" s="49">
        <v>6</v>
      </c>
      <c r="M139" s="106">
        <v>400000</v>
      </c>
      <c r="N139" s="106">
        <v>400000</v>
      </c>
      <c r="O139" s="106"/>
      <c r="P139" s="106"/>
      <c r="Q139" s="106">
        <v>0</v>
      </c>
      <c r="R139" s="106">
        <v>400000</v>
      </c>
      <c r="S139" s="106">
        <v>0</v>
      </c>
      <c r="T139" s="41" t="s">
        <v>562</v>
      </c>
      <c r="U139" s="47" t="s">
        <v>109</v>
      </c>
      <c r="V139" s="135" t="s">
        <v>578</v>
      </c>
    </row>
    <row r="140" spans="1:22" s="50" customFormat="1" ht="22.5" customHeight="1">
      <c r="A140" s="49">
        <f t="shared" si="2"/>
        <v>129</v>
      </c>
      <c r="B140" s="49" t="s">
        <v>908</v>
      </c>
      <c r="C140" s="49" t="s">
        <v>937</v>
      </c>
      <c r="D140" s="49" t="s">
        <v>960</v>
      </c>
      <c r="E140" s="56" t="s">
        <v>534</v>
      </c>
      <c r="F140" s="57" t="s">
        <v>262</v>
      </c>
      <c r="G140" s="42" t="s">
        <v>550</v>
      </c>
      <c r="H140" s="42" t="s">
        <v>588</v>
      </c>
      <c r="I140" s="49" t="s">
        <v>6</v>
      </c>
      <c r="J140" s="95" t="s">
        <v>7</v>
      </c>
      <c r="K140" s="49">
        <v>1</v>
      </c>
      <c r="L140" s="49">
        <v>6</v>
      </c>
      <c r="M140" s="106">
        <v>400000</v>
      </c>
      <c r="N140" s="106">
        <v>400000</v>
      </c>
      <c r="O140" s="106"/>
      <c r="P140" s="106"/>
      <c r="Q140" s="106">
        <v>0</v>
      </c>
      <c r="R140" s="106">
        <v>400000</v>
      </c>
      <c r="S140" s="106">
        <v>0</v>
      </c>
      <c r="T140" s="41" t="s">
        <v>562</v>
      </c>
      <c r="U140" s="47" t="s">
        <v>110</v>
      </c>
      <c r="V140" s="135" t="s">
        <v>578</v>
      </c>
    </row>
    <row r="141" spans="1:22" s="50" customFormat="1" ht="22.5" customHeight="1">
      <c r="A141" s="49">
        <f t="shared" si="2"/>
        <v>130</v>
      </c>
      <c r="B141" s="49" t="s">
        <v>908</v>
      </c>
      <c r="C141" s="49" t="s">
        <v>937</v>
      </c>
      <c r="D141" s="49" t="s">
        <v>960</v>
      </c>
      <c r="E141" s="56" t="s">
        <v>534</v>
      </c>
      <c r="F141" s="57" t="s">
        <v>262</v>
      </c>
      <c r="G141" s="42" t="s">
        <v>550</v>
      </c>
      <c r="H141" s="42" t="s">
        <v>588</v>
      </c>
      <c r="I141" s="49" t="s">
        <v>6</v>
      </c>
      <c r="J141" s="95" t="s">
        <v>7</v>
      </c>
      <c r="K141" s="49">
        <v>1</v>
      </c>
      <c r="L141" s="49">
        <v>6</v>
      </c>
      <c r="M141" s="106">
        <v>400000</v>
      </c>
      <c r="N141" s="106">
        <v>400000</v>
      </c>
      <c r="O141" s="106"/>
      <c r="P141" s="106"/>
      <c r="Q141" s="106">
        <v>0</v>
      </c>
      <c r="R141" s="106">
        <v>400000</v>
      </c>
      <c r="S141" s="106">
        <v>0</v>
      </c>
      <c r="T141" s="41" t="s">
        <v>562</v>
      </c>
      <c r="U141" s="47" t="s">
        <v>111</v>
      </c>
      <c r="V141" s="60" t="s">
        <v>578</v>
      </c>
    </row>
    <row r="142" spans="1:22" s="50" customFormat="1" ht="22.5" customHeight="1">
      <c r="A142" s="49">
        <f aca="true" t="shared" si="3" ref="A142:A205">A141+1</f>
        <v>131</v>
      </c>
      <c r="B142" s="49" t="s">
        <v>908</v>
      </c>
      <c r="C142" s="49" t="s">
        <v>938</v>
      </c>
      <c r="D142" s="49" t="s">
        <v>960</v>
      </c>
      <c r="E142" s="56" t="s">
        <v>534</v>
      </c>
      <c r="F142" s="57" t="s">
        <v>262</v>
      </c>
      <c r="G142" s="42" t="s">
        <v>550</v>
      </c>
      <c r="H142" s="42" t="s">
        <v>588</v>
      </c>
      <c r="I142" s="49" t="s">
        <v>6</v>
      </c>
      <c r="J142" s="95" t="s">
        <v>7</v>
      </c>
      <c r="K142" s="49">
        <v>1</v>
      </c>
      <c r="L142" s="49">
        <v>6</v>
      </c>
      <c r="M142" s="106">
        <v>400000</v>
      </c>
      <c r="N142" s="106">
        <v>400000</v>
      </c>
      <c r="O142" s="106"/>
      <c r="P142" s="106"/>
      <c r="Q142" s="106">
        <v>0</v>
      </c>
      <c r="R142" s="106">
        <v>400000</v>
      </c>
      <c r="S142" s="106">
        <v>0</v>
      </c>
      <c r="T142" s="41" t="s">
        <v>562</v>
      </c>
      <c r="U142" s="47" t="s">
        <v>730</v>
      </c>
      <c r="V142" s="60" t="s">
        <v>578</v>
      </c>
    </row>
    <row r="143" spans="1:22" s="50" customFormat="1" ht="22.5" customHeight="1">
      <c r="A143" s="49">
        <f t="shared" si="3"/>
        <v>132</v>
      </c>
      <c r="B143" s="49" t="s">
        <v>908</v>
      </c>
      <c r="C143" s="49" t="s">
        <v>938</v>
      </c>
      <c r="D143" s="49" t="s">
        <v>960</v>
      </c>
      <c r="E143" s="56" t="s">
        <v>534</v>
      </c>
      <c r="F143" s="57" t="s">
        <v>262</v>
      </c>
      <c r="G143" s="42" t="s">
        <v>550</v>
      </c>
      <c r="H143" s="42" t="s">
        <v>588</v>
      </c>
      <c r="I143" s="49" t="s">
        <v>6</v>
      </c>
      <c r="J143" s="95" t="s">
        <v>7</v>
      </c>
      <c r="K143" s="49">
        <v>1</v>
      </c>
      <c r="L143" s="49">
        <v>6</v>
      </c>
      <c r="M143" s="106">
        <v>400000</v>
      </c>
      <c r="N143" s="106">
        <v>400000</v>
      </c>
      <c r="O143" s="106"/>
      <c r="P143" s="106"/>
      <c r="Q143" s="106">
        <v>0</v>
      </c>
      <c r="R143" s="106">
        <v>400000</v>
      </c>
      <c r="S143" s="106">
        <v>0</v>
      </c>
      <c r="T143" s="41" t="s">
        <v>562</v>
      </c>
      <c r="U143" s="47" t="s">
        <v>112</v>
      </c>
      <c r="V143" s="60" t="s">
        <v>578</v>
      </c>
    </row>
    <row r="144" spans="1:22" s="50" customFormat="1" ht="22.5" customHeight="1">
      <c r="A144" s="49">
        <f t="shared" si="3"/>
        <v>133</v>
      </c>
      <c r="B144" s="49" t="s">
        <v>908</v>
      </c>
      <c r="C144" s="49" t="s">
        <v>938</v>
      </c>
      <c r="D144" s="49" t="s">
        <v>960</v>
      </c>
      <c r="E144" s="56" t="s">
        <v>534</v>
      </c>
      <c r="F144" s="57" t="s">
        <v>262</v>
      </c>
      <c r="G144" s="42" t="s">
        <v>550</v>
      </c>
      <c r="H144" s="42" t="s">
        <v>588</v>
      </c>
      <c r="I144" s="49" t="s">
        <v>6</v>
      </c>
      <c r="J144" s="136" t="s">
        <v>7</v>
      </c>
      <c r="K144" s="49">
        <v>1</v>
      </c>
      <c r="L144" s="49">
        <v>6</v>
      </c>
      <c r="M144" s="106">
        <v>400000</v>
      </c>
      <c r="N144" s="106">
        <v>400000</v>
      </c>
      <c r="O144" s="106"/>
      <c r="P144" s="106"/>
      <c r="Q144" s="106">
        <v>0</v>
      </c>
      <c r="R144" s="106">
        <v>400000</v>
      </c>
      <c r="S144" s="106">
        <v>0</v>
      </c>
      <c r="T144" s="41" t="s">
        <v>562</v>
      </c>
      <c r="U144" s="47" t="s">
        <v>113</v>
      </c>
      <c r="V144" s="135" t="s">
        <v>578</v>
      </c>
    </row>
    <row r="145" spans="1:22" s="50" customFormat="1" ht="22.5" customHeight="1">
      <c r="A145" s="49">
        <f t="shared" si="3"/>
        <v>134</v>
      </c>
      <c r="B145" s="49" t="s">
        <v>908</v>
      </c>
      <c r="C145" s="49" t="s">
        <v>939</v>
      </c>
      <c r="D145" s="49" t="s">
        <v>960</v>
      </c>
      <c r="E145" s="56" t="s">
        <v>534</v>
      </c>
      <c r="F145" s="57" t="s">
        <v>262</v>
      </c>
      <c r="G145" s="42" t="s">
        <v>550</v>
      </c>
      <c r="H145" s="42" t="s">
        <v>588</v>
      </c>
      <c r="I145" s="49" t="s">
        <v>6</v>
      </c>
      <c r="J145" s="95" t="s">
        <v>7</v>
      </c>
      <c r="K145" s="49">
        <v>1</v>
      </c>
      <c r="L145" s="49">
        <v>6</v>
      </c>
      <c r="M145" s="106">
        <v>400000</v>
      </c>
      <c r="N145" s="106">
        <v>400000</v>
      </c>
      <c r="O145" s="106"/>
      <c r="P145" s="106"/>
      <c r="Q145" s="106">
        <v>0</v>
      </c>
      <c r="R145" s="106">
        <v>400000</v>
      </c>
      <c r="S145" s="106">
        <v>0</v>
      </c>
      <c r="T145" s="41" t="s">
        <v>562</v>
      </c>
      <c r="U145" s="47" t="s">
        <v>114</v>
      </c>
      <c r="V145" s="135" t="s">
        <v>578</v>
      </c>
    </row>
    <row r="146" spans="1:22" s="50" customFormat="1" ht="22.5" customHeight="1">
      <c r="A146" s="49">
        <f t="shared" si="3"/>
        <v>135</v>
      </c>
      <c r="B146" s="49" t="s">
        <v>908</v>
      </c>
      <c r="C146" s="49" t="s">
        <v>939</v>
      </c>
      <c r="D146" s="49" t="s">
        <v>960</v>
      </c>
      <c r="E146" s="56" t="s">
        <v>534</v>
      </c>
      <c r="F146" s="57" t="s">
        <v>262</v>
      </c>
      <c r="G146" s="42" t="s">
        <v>550</v>
      </c>
      <c r="H146" s="42" t="s">
        <v>588</v>
      </c>
      <c r="I146" s="49" t="s">
        <v>6</v>
      </c>
      <c r="J146" s="95" t="s">
        <v>7</v>
      </c>
      <c r="K146" s="49">
        <v>1</v>
      </c>
      <c r="L146" s="49">
        <v>6</v>
      </c>
      <c r="M146" s="106">
        <v>400000</v>
      </c>
      <c r="N146" s="106">
        <v>400000</v>
      </c>
      <c r="O146" s="106"/>
      <c r="P146" s="106"/>
      <c r="Q146" s="106">
        <v>0</v>
      </c>
      <c r="R146" s="106">
        <v>400000</v>
      </c>
      <c r="S146" s="106">
        <v>0</v>
      </c>
      <c r="T146" s="41" t="s">
        <v>562</v>
      </c>
      <c r="U146" s="47" t="s">
        <v>115</v>
      </c>
      <c r="V146" s="60" t="s">
        <v>578</v>
      </c>
    </row>
    <row r="147" spans="1:22" s="50" customFormat="1" ht="22.5" customHeight="1">
      <c r="A147" s="49">
        <f t="shared" si="3"/>
        <v>136</v>
      </c>
      <c r="B147" s="49" t="s">
        <v>329</v>
      </c>
      <c r="C147" s="49" t="s">
        <v>684</v>
      </c>
      <c r="D147" s="49" t="s">
        <v>960</v>
      </c>
      <c r="E147" s="56" t="s">
        <v>739</v>
      </c>
      <c r="F147" s="57" t="s">
        <v>266</v>
      </c>
      <c r="G147" s="42" t="s">
        <v>549</v>
      </c>
      <c r="H147" s="42" t="s">
        <v>586</v>
      </c>
      <c r="I147" s="49" t="s">
        <v>827</v>
      </c>
      <c r="J147" s="49" t="s">
        <v>828</v>
      </c>
      <c r="K147" s="49">
        <v>1</v>
      </c>
      <c r="L147" s="49">
        <v>14</v>
      </c>
      <c r="M147" s="106">
        <v>650000</v>
      </c>
      <c r="N147" s="106">
        <v>650000</v>
      </c>
      <c r="O147" s="106">
        <v>650000</v>
      </c>
      <c r="P147" s="106">
        <v>0</v>
      </c>
      <c r="Q147" s="106">
        <v>650000</v>
      </c>
      <c r="R147" s="106">
        <v>0</v>
      </c>
      <c r="S147" s="106">
        <v>650000</v>
      </c>
      <c r="T147" s="41" t="s">
        <v>563</v>
      </c>
      <c r="U147" s="47" t="s">
        <v>787</v>
      </c>
      <c r="V147" s="60"/>
    </row>
    <row r="148" spans="1:22" s="50" customFormat="1" ht="22.5" customHeight="1">
      <c r="A148" s="49">
        <f t="shared" si="3"/>
        <v>137</v>
      </c>
      <c r="B148" s="49" t="s">
        <v>330</v>
      </c>
      <c r="C148" s="49" t="s">
        <v>687</v>
      </c>
      <c r="D148" s="49" t="s">
        <v>960</v>
      </c>
      <c r="E148" s="56" t="s">
        <v>265</v>
      </c>
      <c r="F148" s="57" t="s">
        <v>266</v>
      </c>
      <c r="G148" s="42" t="s">
        <v>550</v>
      </c>
      <c r="H148" s="42" t="s">
        <v>588</v>
      </c>
      <c r="I148" s="49" t="s">
        <v>863</v>
      </c>
      <c r="J148" s="49" t="s">
        <v>837</v>
      </c>
      <c r="K148" s="49">
        <v>1</v>
      </c>
      <c r="L148" s="49">
        <v>6</v>
      </c>
      <c r="M148" s="106">
        <v>400000</v>
      </c>
      <c r="N148" s="106">
        <v>400000</v>
      </c>
      <c r="O148" s="106">
        <v>200000</v>
      </c>
      <c r="P148" s="106">
        <v>200000</v>
      </c>
      <c r="Q148" s="106">
        <v>0</v>
      </c>
      <c r="R148" s="106">
        <v>200000</v>
      </c>
      <c r="S148" s="106">
        <v>0</v>
      </c>
      <c r="T148" s="41" t="s">
        <v>562</v>
      </c>
      <c r="U148" s="47" t="s">
        <v>788</v>
      </c>
      <c r="V148" s="60" t="s">
        <v>578</v>
      </c>
    </row>
    <row r="149" spans="1:22" s="50" customFormat="1" ht="22.5" customHeight="1">
      <c r="A149" s="49">
        <f t="shared" si="3"/>
        <v>138</v>
      </c>
      <c r="B149" s="49" t="s">
        <v>330</v>
      </c>
      <c r="C149" s="49" t="s">
        <v>940</v>
      </c>
      <c r="D149" s="49" t="s">
        <v>960</v>
      </c>
      <c r="E149" s="56" t="s">
        <v>265</v>
      </c>
      <c r="F149" s="57" t="s">
        <v>266</v>
      </c>
      <c r="G149" s="42" t="s">
        <v>549</v>
      </c>
      <c r="H149" s="42" t="s">
        <v>586</v>
      </c>
      <c r="I149" s="49" t="s">
        <v>8</v>
      </c>
      <c r="J149" s="95" t="s">
        <v>1006</v>
      </c>
      <c r="K149" s="49">
        <v>1</v>
      </c>
      <c r="L149" s="49">
        <v>14</v>
      </c>
      <c r="M149" s="106">
        <v>650000</v>
      </c>
      <c r="N149" s="106">
        <v>650000</v>
      </c>
      <c r="O149" s="106"/>
      <c r="P149" s="106"/>
      <c r="Q149" s="106">
        <v>0</v>
      </c>
      <c r="R149" s="106">
        <v>650000</v>
      </c>
      <c r="S149" s="106">
        <v>0</v>
      </c>
      <c r="T149" s="41" t="s">
        <v>563</v>
      </c>
      <c r="U149" s="47" t="s">
        <v>116</v>
      </c>
      <c r="V149" s="60" t="s">
        <v>578</v>
      </c>
    </row>
    <row r="150" spans="1:22" s="50" customFormat="1" ht="22.5" customHeight="1">
      <c r="A150" s="49">
        <f t="shared" si="3"/>
        <v>139</v>
      </c>
      <c r="B150" s="49" t="s">
        <v>330</v>
      </c>
      <c r="C150" s="49" t="s">
        <v>684</v>
      </c>
      <c r="D150" s="49" t="s">
        <v>960</v>
      </c>
      <c r="E150" s="56" t="s">
        <v>265</v>
      </c>
      <c r="F150" s="57" t="s">
        <v>266</v>
      </c>
      <c r="G150" s="42" t="s">
        <v>549</v>
      </c>
      <c r="H150" s="42" t="s">
        <v>586</v>
      </c>
      <c r="I150" s="49" t="s">
        <v>8</v>
      </c>
      <c r="J150" s="95" t="s">
        <v>1006</v>
      </c>
      <c r="K150" s="49">
        <v>1</v>
      </c>
      <c r="L150" s="49">
        <v>14</v>
      </c>
      <c r="M150" s="106">
        <v>650000</v>
      </c>
      <c r="N150" s="106">
        <v>650000</v>
      </c>
      <c r="O150" s="106"/>
      <c r="P150" s="106"/>
      <c r="Q150" s="106">
        <v>0</v>
      </c>
      <c r="R150" s="106">
        <v>650000</v>
      </c>
      <c r="S150" s="106">
        <v>0</v>
      </c>
      <c r="T150" s="41" t="s">
        <v>563</v>
      </c>
      <c r="U150" s="47" t="s">
        <v>117</v>
      </c>
      <c r="V150" s="60" t="s">
        <v>578</v>
      </c>
    </row>
    <row r="151" spans="1:22" s="50" customFormat="1" ht="22.5" customHeight="1">
      <c r="A151" s="49">
        <f t="shared" si="3"/>
        <v>140</v>
      </c>
      <c r="B151" s="49" t="s">
        <v>331</v>
      </c>
      <c r="C151" s="49" t="s">
        <v>941</v>
      </c>
      <c r="D151" s="49" t="s">
        <v>960</v>
      </c>
      <c r="E151" s="56" t="s">
        <v>504</v>
      </c>
      <c r="F151" s="57" t="s">
        <v>501</v>
      </c>
      <c r="G151" s="42" t="s">
        <v>550</v>
      </c>
      <c r="H151" s="42" t="s">
        <v>588</v>
      </c>
      <c r="I151" s="49" t="s">
        <v>1005</v>
      </c>
      <c r="J151" s="95" t="s">
        <v>1006</v>
      </c>
      <c r="K151" s="49">
        <v>1</v>
      </c>
      <c r="L151" s="49">
        <v>6</v>
      </c>
      <c r="M151" s="106">
        <v>400000</v>
      </c>
      <c r="N151" s="106">
        <v>400000</v>
      </c>
      <c r="O151" s="106"/>
      <c r="P151" s="106"/>
      <c r="Q151" s="106">
        <v>0</v>
      </c>
      <c r="R151" s="106">
        <v>400000</v>
      </c>
      <c r="S151" s="106">
        <v>0</v>
      </c>
      <c r="T151" s="41" t="s">
        <v>562</v>
      </c>
      <c r="U151" s="47" t="s">
        <v>118</v>
      </c>
      <c r="V151" s="60" t="s">
        <v>578</v>
      </c>
    </row>
    <row r="152" spans="1:22" s="50" customFormat="1" ht="22.5" customHeight="1">
      <c r="A152" s="49">
        <f t="shared" si="3"/>
        <v>141</v>
      </c>
      <c r="B152" s="49" t="s">
        <v>331</v>
      </c>
      <c r="C152" s="49" t="s">
        <v>688</v>
      </c>
      <c r="D152" s="49" t="s">
        <v>960</v>
      </c>
      <c r="E152" s="56" t="s">
        <v>504</v>
      </c>
      <c r="F152" s="57" t="s">
        <v>501</v>
      </c>
      <c r="G152" s="42" t="s">
        <v>550</v>
      </c>
      <c r="H152" s="42" t="s">
        <v>588</v>
      </c>
      <c r="I152" s="49" t="s">
        <v>1005</v>
      </c>
      <c r="J152" s="95" t="s">
        <v>1006</v>
      </c>
      <c r="K152" s="49">
        <v>1</v>
      </c>
      <c r="L152" s="49">
        <v>6</v>
      </c>
      <c r="M152" s="106">
        <v>400000</v>
      </c>
      <c r="N152" s="106">
        <v>400000</v>
      </c>
      <c r="O152" s="106"/>
      <c r="P152" s="106"/>
      <c r="Q152" s="106">
        <v>0</v>
      </c>
      <c r="R152" s="106">
        <v>400000</v>
      </c>
      <c r="S152" s="106">
        <v>0</v>
      </c>
      <c r="T152" s="41" t="s">
        <v>562</v>
      </c>
      <c r="U152" s="47" t="s">
        <v>119</v>
      </c>
      <c r="V152" s="135" t="s">
        <v>578</v>
      </c>
    </row>
    <row r="153" spans="1:22" s="50" customFormat="1" ht="22.5" customHeight="1">
      <c r="A153" s="49">
        <f t="shared" si="3"/>
        <v>142</v>
      </c>
      <c r="B153" s="49" t="s">
        <v>331</v>
      </c>
      <c r="C153" s="49" t="s">
        <v>688</v>
      </c>
      <c r="D153" s="49" t="s">
        <v>960</v>
      </c>
      <c r="E153" s="56" t="s">
        <v>504</v>
      </c>
      <c r="F153" s="57" t="s">
        <v>501</v>
      </c>
      <c r="G153" s="42" t="s">
        <v>550</v>
      </c>
      <c r="H153" s="42" t="s">
        <v>588</v>
      </c>
      <c r="I153" s="49" t="s">
        <v>1005</v>
      </c>
      <c r="J153" s="95" t="s">
        <v>1006</v>
      </c>
      <c r="K153" s="49">
        <v>1</v>
      </c>
      <c r="L153" s="49">
        <v>6</v>
      </c>
      <c r="M153" s="106">
        <v>400000</v>
      </c>
      <c r="N153" s="106">
        <v>400000</v>
      </c>
      <c r="O153" s="106"/>
      <c r="P153" s="106"/>
      <c r="Q153" s="106">
        <v>0</v>
      </c>
      <c r="R153" s="106">
        <v>400000</v>
      </c>
      <c r="S153" s="106">
        <v>0</v>
      </c>
      <c r="T153" s="41" t="s">
        <v>562</v>
      </c>
      <c r="U153" s="47" t="s">
        <v>120</v>
      </c>
      <c r="V153" s="135" t="s">
        <v>578</v>
      </c>
    </row>
    <row r="154" spans="1:22" s="50" customFormat="1" ht="22.5" customHeight="1">
      <c r="A154" s="49">
        <f t="shared" si="3"/>
        <v>143</v>
      </c>
      <c r="B154" s="49" t="s">
        <v>332</v>
      </c>
      <c r="C154" s="49" t="s">
        <v>688</v>
      </c>
      <c r="D154" s="49" t="s">
        <v>960</v>
      </c>
      <c r="E154" s="56" t="s">
        <v>394</v>
      </c>
      <c r="F154" s="57" t="s">
        <v>395</v>
      </c>
      <c r="G154" s="42" t="s">
        <v>549</v>
      </c>
      <c r="H154" s="42" t="s">
        <v>586</v>
      </c>
      <c r="I154" s="49" t="s">
        <v>9</v>
      </c>
      <c r="J154" s="95" t="s">
        <v>1006</v>
      </c>
      <c r="K154" s="49">
        <v>1</v>
      </c>
      <c r="L154" s="49">
        <v>14</v>
      </c>
      <c r="M154" s="106">
        <v>650000</v>
      </c>
      <c r="N154" s="106">
        <v>650000</v>
      </c>
      <c r="O154" s="106"/>
      <c r="P154" s="106"/>
      <c r="Q154" s="106">
        <v>0</v>
      </c>
      <c r="R154" s="106">
        <v>650000</v>
      </c>
      <c r="S154" s="106">
        <v>0</v>
      </c>
      <c r="T154" s="41" t="s">
        <v>563</v>
      </c>
      <c r="U154" s="47" t="s">
        <v>121</v>
      </c>
      <c r="V154" s="135" t="s">
        <v>578</v>
      </c>
    </row>
    <row r="155" spans="1:22" s="50" customFormat="1" ht="22.5" customHeight="1">
      <c r="A155" s="49">
        <f t="shared" si="3"/>
        <v>144</v>
      </c>
      <c r="B155" s="49" t="s">
        <v>332</v>
      </c>
      <c r="C155" s="49" t="s">
        <v>688</v>
      </c>
      <c r="D155" s="49" t="s">
        <v>960</v>
      </c>
      <c r="E155" s="56" t="s">
        <v>394</v>
      </c>
      <c r="F155" s="57" t="s">
        <v>395</v>
      </c>
      <c r="G155" s="42" t="s">
        <v>549</v>
      </c>
      <c r="H155" s="42" t="s">
        <v>586</v>
      </c>
      <c r="I155" s="49" t="s">
        <v>9</v>
      </c>
      <c r="J155" s="95" t="s">
        <v>1006</v>
      </c>
      <c r="K155" s="49">
        <v>1</v>
      </c>
      <c r="L155" s="49">
        <v>14</v>
      </c>
      <c r="M155" s="106">
        <v>650000</v>
      </c>
      <c r="N155" s="106">
        <v>650000</v>
      </c>
      <c r="O155" s="106"/>
      <c r="P155" s="106"/>
      <c r="Q155" s="106">
        <v>0</v>
      </c>
      <c r="R155" s="106">
        <v>650000</v>
      </c>
      <c r="S155" s="106">
        <v>0</v>
      </c>
      <c r="T155" s="41" t="s">
        <v>563</v>
      </c>
      <c r="U155" s="47" t="s">
        <v>88</v>
      </c>
      <c r="V155" s="135" t="s">
        <v>578</v>
      </c>
    </row>
    <row r="156" spans="1:22" s="50" customFormat="1" ht="22.5" customHeight="1">
      <c r="A156" s="49">
        <f t="shared" si="3"/>
        <v>145</v>
      </c>
      <c r="B156" s="49" t="s">
        <v>332</v>
      </c>
      <c r="C156" s="49" t="s">
        <v>698</v>
      </c>
      <c r="D156" s="49" t="s">
        <v>960</v>
      </c>
      <c r="E156" s="56" t="s">
        <v>394</v>
      </c>
      <c r="F156" s="57" t="s">
        <v>395</v>
      </c>
      <c r="G156" s="42" t="s">
        <v>550</v>
      </c>
      <c r="H156" s="42" t="s">
        <v>588</v>
      </c>
      <c r="I156" s="49" t="s">
        <v>10</v>
      </c>
      <c r="J156" s="95" t="s">
        <v>11</v>
      </c>
      <c r="K156" s="49">
        <v>1</v>
      </c>
      <c r="L156" s="49">
        <v>6</v>
      </c>
      <c r="M156" s="106">
        <v>400000</v>
      </c>
      <c r="N156" s="106">
        <v>400000</v>
      </c>
      <c r="O156" s="106"/>
      <c r="P156" s="106"/>
      <c r="Q156" s="106">
        <v>0</v>
      </c>
      <c r="R156" s="106">
        <v>400000</v>
      </c>
      <c r="S156" s="106">
        <v>0</v>
      </c>
      <c r="T156" s="41" t="s">
        <v>562</v>
      </c>
      <c r="U156" s="47" t="s">
        <v>122</v>
      </c>
      <c r="V156" s="135" t="s">
        <v>578</v>
      </c>
    </row>
    <row r="157" spans="1:22" s="50" customFormat="1" ht="22.5" customHeight="1">
      <c r="A157" s="49">
        <f t="shared" si="3"/>
        <v>146</v>
      </c>
      <c r="B157" s="49" t="s">
        <v>333</v>
      </c>
      <c r="C157" s="49" t="s">
        <v>687</v>
      </c>
      <c r="D157" s="49" t="s">
        <v>960</v>
      </c>
      <c r="E157" s="56" t="s">
        <v>264</v>
      </c>
      <c r="F157" s="57" t="s">
        <v>503</v>
      </c>
      <c r="G157" s="42" t="s">
        <v>550</v>
      </c>
      <c r="H157" s="42" t="s">
        <v>588</v>
      </c>
      <c r="I157" s="49" t="s">
        <v>12</v>
      </c>
      <c r="J157" s="95" t="s">
        <v>1006</v>
      </c>
      <c r="K157" s="49">
        <v>1</v>
      </c>
      <c r="L157" s="49">
        <v>6</v>
      </c>
      <c r="M157" s="106">
        <v>400000</v>
      </c>
      <c r="N157" s="106">
        <v>400000</v>
      </c>
      <c r="O157" s="106"/>
      <c r="P157" s="106"/>
      <c r="Q157" s="106">
        <v>0</v>
      </c>
      <c r="R157" s="106">
        <v>400000</v>
      </c>
      <c r="S157" s="106">
        <v>0</v>
      </c>
      <c r="T157" s="41" t="s">
        <v>562</v>
      </c>
      <c r="U157" s="47" t="s">
        <v>72</v>
      </c>
      <c r="V157" s="135" t="s">
        <v>578</v>
      </c>
    </row>
    <row r="158" spans="1:22" s="50" customFormat="1" ht="22.5" customHeight="1">
      <c r="A158" s="49">
        <f t="shared" si="3"/>
        <v>147</v>
      </c>
      <c r="B158" s="49" t="s">
        <v>333</v>
      </c>
      <c r="C158" s="49" t="s">
        <v>687</v>
      </c>
      <c r="D158" s="49" t="s">
        <v>960</v>
      </c>
      <c r="E158" s="56" t="s">
        <v>264</v>
      </c>
      <c r="F158" s="57" t="s">
        <v>503</v>
      </c>
      <c r="G158" s="42" t="s">
        <v>550</v>
      </c>
      <c r="H158" s="42" t="s">
        <v>588</v>
      </c>
      <c r="I158" s="49" t="s">
        <v>12</v>
      </c>
      <c r="J158" s="95" t="s">
        <v>1006</v>
      </c>
      <c r="K158" s="49">
        <v>1</v>
      </c>
      <c r="L158" s="49">
        <v>6</v>
      </c>
      <c r="M158" s="106">
        <v>400000</v>
      </c>
      <c r="N158" s="106">
        <v>400000</v>
      </c>
      <c r="O158" s="106"/>
      <c r="P158" s="106"/>
      <c r="Q158" s="106">
        <v>0</v>
      </c>
      <c r="R158" s="106">
        <v>400000</v>
      </c>
      <c r="S158" s="106">
        <v>0</v>
      </c>
      <c r="T158" s="41" t="s">
        <v>562</v>
      </c>
      <c r="U158" s="47" t="s">
        <v>73</v>
      </c>
      <c r="V158" s="60" t="s">
        <v>578</v>
      </c>
    </row>
    <row r="159" spans="1:22" s="50" customFormat="1" ht="22.5" customHeight="1">
      <c r="A159" s="49">
        <f t="shared" si="3"/>
        <v>148</v>
      </c>
      <c r="B159" s="49" t="s">
        <v>334</v>
      </c>
      <c r="C159" s="49" t="s">
        <v>697</v>
      </c>
      <c r="D159" s="49" t="s">
        <v>960</v>
      </c>
      <c r="E159" s="56" t="s">
        <v>533</v>
      </c>
      <c r="F159" s="57" t="s">
        <v>397</v>
      </c>
      <c r="G159" s="42" t="s">
        <v>550</v>
      </c>
      <c r="H159" s="42" t="s">
        <v>588</v>
      </c>
      <c r="I159" s="49" t="s">
        <v>13</v>
      </c>
      <c r="J159" s="95" t="s">
        <v>14</v>
      </c>
      <c r="K159" s="49">
        <v>1</v>
      </c>
      <c r="L159" s="49">
        <v>6</v>
      </c>
      <c r="M159" s="106">
        <v>400000</v>
      </c>
      <c r="N159" s="106">
        <v>400000</v>
      </c>
      <c r="O159" s="106"/>
      <c r="P159" s="106"/>
      <c r="Q159" s="106">
        <v>0</v>
      </c>
      <c r="R159" s="106">
        <v>400000</v>
      </c>
      <c r="S159" s="106">
        <v>0</v>
      </c>
      <c r="T159" s="41" t="s">
        <v>562</v>
      </c>
      <c r="U159" s="47" t="s">
        <v>783</v>
      </c>
      <c r="V159" s="60" t="s">
        <v>578</v>
      </c>
    </row>
    <row r="160" spans="1:22" s="50" customFormat="1" ht="22.5" customHeight="1">
      <c r="A160" s="49">
        <f t="shared" si="3"/>
        <v>149</v>
      </c>
      <c r="B160" s="49" t="s">
        <v>334</v>
      </c>
      <c r="C160" s="49" t="s">
        <v>691</v>
      </c>
      <c r="D160" s="49" t="s">
        <v>960</v>
      </c>
      <c r="E160" s="56" t="s">
        <v>533</v>
      </c>
      <c r="F160" s="57" t="s">
        <v>397</v>
      </c>
      <c r="G160" s="42" t="s">
        <v>550</v>
      </c>
      <c r="H160" s="42" t="s">
        <v>588</v>
      </c>
      <c r="I160" s="49" t="s">
        <v>13</v>
      </c>
      <c r="J160" s="95" t="s">
        <v>14</v>
      </c>
      <c r="K160" s="49">
        <v>1</v>
      </c>
      <c r="L160" s="49">
        <v>6</v>
      </c>
      <c r="M160" s="106">
        <v>400000</v>
      </c>
      <c r="N160" s="106">
        <v>400000</v>
      </c>
      <c r="O160" s="106"/>
      <c r="P160" s="106"/>
      <c r="Q160" s="106">
        <v>0</v>
      </c>
      <c r="R160" s="106">
        <v>400000</v>
      </c>
      <c r="S160" s="106">
        <v>0</v>
      </c>
      <c r="T160" s="41" t="s">
        <v>562</v>
      </c>
      <c r="U160" s="47" t="s">
        <v>123</v>
      </c>
      <c r="V160" s="135" t="s">
        <v>578</v>
      </c>
    </row>
    <row r="161" spans="1:22" s="50" customFormat="1" ht="22.5" customHeight="1">
      <c r="A161" s="49">
        <f t="shared" si="3"/>
        <v>150</v>
      </c>
      <c r="B161" s="49" t="s">
        <v>334</v>
      </c>
      <c r="C161" s="49" t="s">
        <v>692</v>
      </c>
      <c r="D161" s="49" t="s">
        <v>960</v>
      </c>
      <c r="E161" s="56" t="s">
        <v>533</v>
      </c>
      <c r="F161" s="57" t="s">
        <v>397</v>
      </c>
      <c r="G161" s="42" t="s">
        <v>550</v>
      </c>
      <c r="H161" s="42" t="s">
        <v>588</v>
      </c>
      <c r="I161" s="49" t="s">
        <v>15</v>
      </c>
      <c r="J161" s="95" t="s">
        <v>16</v>
      </c>
      <c r="K161" s="49">
        <v>1</v>
      </c>
      <c r="L161" s="49">
        <v>6</v>
      </c>
      <c r="M161" s="106">
        <v>400000</v>
      </c>
      <c r="N161" s="106">
        <v>400000</v>
      </c>
      <c r="O161" s="106"/>
      <c r="P161" s="106"/>
      <c r="Q161" s="106">
        <v>0</v>
      </c>
      <c r="R161" s="106">
        <v>400000</v>
      </c>
      <c r="S161" s="106">
        <v>0</v>
      </c>
      <c r="T161" s="41" t="s">
        <v>562</v>
      </c>
      <c r="U161" s="47" t="s">
        <v>124</v>
      </c>
      <c r="V161" s="135" t="s">
        <v>578</v>
      </c>
    </row>
    <row r="162" spans="1:22" s="50" customFormat="1" ht="22.5" customHeight="1">
      <c r="A162" s="49">
        <f t="shared" si="3"/>
        <v>151</v>
      </c>
      <c r="B162" s="49" t="s">
        <v>334</v>
      </c>
      <c r="C162" s="49" t="s">
        <v>942</v>
      </c>
      <c r="D162" s="49" t="s">
        <v>960</v>
      </c>
      <c r="E162" s="56" t="s">
        <v>533</v>
      </c>
      <c r="F162" s="57" t="s">
        <v>397</v>
      </c>
      <c r="G162" s="42" t="s">
        <v>550</v>
      </c>
      <c r="H162" s="42" t="s">
        <v>588</v>
      </c>
      <c r="I162" s="49" t="s">
        <v>13</v>
      </c>
      <c r="J162" s="95" t="s">
        <v>14</v>
      </c>
      <c r="K162" s="49">
        <v>1</v>
      </c>
      <c r="L162" s="49">
        <v>6</v>
      </c>
      <c r="M162" s="106">
        <v>400000</v>
      </c>
      <c r="N162" s="106">
        <v>400000</v>
      </c>
      <c r="O162" s="106"/>
      <c r="P162" s="106"/>
      <c r="Q162" s="106">
        <v>0</v>
      </c>
      <c r="R162" s="106">
        <v>400000</v>
      </c>
      <c r="S162" s="106">
        <v>0</v>
      </c>
      <c r="T162" s="41" t="s">
        <v>562</v>
      </c>
      <c r="U162" s="47" t="s">
        <v>125</v>
      </c>
      <c r="V162" s="135" t="s">
        <v>578</v>
      </c>
    </row>
    <row r="163" spans="1:22" s="50" customFormat="1" ht="22.5" customHeight="1">
      <c r="A163" s="49">
        <f t="shared" si="3"/>
        <v>152</v>
      </c>
      <c r="B163" s="49" t="s">
        <v>909</v>
      </c>
      <c r="C163" s="49" t="s">
        <v>692</v>
      </c>
      <c r="D163" s="49" t="s">
        <v>960</v>
      </c>
      <c r="E163" s="56" t="s">
        <v>969</v>
      </c>
      <c r="F163" s="57" t="s">
        <v>503</v>
      </c>
      <c r="G163" s="42" t="s">
        <v>550</v>
      </c>
      <c r="H163" s="42" t="s">
        <v>588</v>
      </c>
      <c r="I163" s="49" t="s">
        <v>17</v>
      </c>
      <c r="J163" s="95" t="s">
        <v>18</v>
      </c>
      <c r="K163" s="49">
        <v>1</v>
      </c>
      <c r="L163" s="49">
        <v>6</v>
      </c>
      <c r="M163" s="106">
        <v>400000</v>
      </c>
      <c r="N163" s="106">
        <v>400000</v>
      </c>
      <c r="O163" s="106"/>
      <c r="P163" s="106"/>
      <c r="Q163" s="106">
        <v>0</v>
      </c>
      <c r="R163" s="106">
        <v>400000</v>
      </c>
      <c r="S163" s="106">
        <v>0</v>
      </c>
      <c r="T163" s="41" t="s">
        <v>562</v>
      </c>
      <c r="U163" s="47" t="s">
        <v>126</v>
      </c>
      <c r="V163" s="60" t="s">
        <v>578</v>
      </c>
    </row>
    <row r="164" spans="1:22" s="50" customFormat="1" ht="22.5" customHeight="1">
      <c r="A164" s="49">
        <f t="shared" si="3"/>
        <v>153</v>
      </c>
      <c r="B164" s="49" t="s">
        <v>909</v>
      </c>
      <c r="C164" s="49" t="s">
        <v>943</v>
      </c>
      <c r="D164" s="49" t="s">
        <v>960</v>
      </c>
      <c r="E164" s="56" t="s">
        <v>969</v>
      </c>
      <c r="F164" s="57" t="s">
        <v>503</v>
      </c>
      <c r="G164" s="42" t="s">
        <v>550</v>
      </c>
      <c r="H164" s="42" t="s">
        <v>588</v>
      </c>
      <c r="I164" s="49" t="s">
        <v>17</v>
      </c>
      <c r="J164" s="95" t="s">
        <v>18</v>
      </c>
      <c r="K164" s="49">
        <v>1</v>
      </c>
      <c r="L164" s="49">
        <v>6</v>
      </c>
      <c r="M164" s="106">
        <v>400000</v>
      </c>
      <c r="N164" s="106">
        <v>400000</v>
      </c>
      <c r="O164" s="106"/>
      <c r="P164" s="106"/>
      <c r="Q164" s="106">
        <v>0</v>
      </c>
      <c r="R164" s="106">
        <v>400000</v>
      </c>
      <c r="S164" s="106">
        <v>0</v>
      </c>
      <c r="T164" s="41" t="s">
        <v>562</v>
      </c>
      <c r="U164" s="47" t="s">
        <v>127</v>
      </c>
      <c r="V164" s="135" t="s">
        <v>578</v>
      </c>
    </row>
    <row r="165" spans="1:22" s="50" customFormat="1" ht="22.5" customHeight="1">
      <c r="A165" s="49">
        <f t="shared" si="3"/>
        <v>154</v>
      </c>
      <c r="B165" s="49" t="s">
        <v>910</v>
      </c>
      <c r="C165" s="49" t="s">
        <v>944</v>
      </c>
      <c r="D165" s="49" t="s">
        <v>960</v>
      </c>
      <c r="E165" s="56" t="s">
        <v>970</v>
      </c>
      <c r="F165" s="57" t="s">
        <v>589</v>
      </c>
      <c r="G165" s="42" t="s">
        <v>550</v>
      </c>
      <c r="H165" s="42" t="s">
        <v>588</v>
      </c>
      <c r="I165" s="49" t="s">
        <v>892</v>
      </c>
      <c r="J165" s="95" t="s">
        <v>1019</v>
      </c>
      <c r="K165" s="49">
        <v>1</v>
      </c>
      <c r="L165" s="49">
        <v>6</v>
      </c>
      <c r="M165" s="106">
        <v>400000</v>
      </c>
      <c r="N165" s="106">
        <v>400000</v>
      </c>
      <c r="O165" s="106"/>
      <c r="P165" s="106"/>
      <c r="Q165" s="106">
        <v>0</v>
      </c>
      <c r="R165" s="106">
        <v>400000</v>
      </c>
      <c r="S165" s="106">
        <v>0</v>
      </c>
      <c r="T165" s="41" t="s">
        <v>562</v>
      </c>
      <c r="U165" s="47" t="s">
        <v>128</v>
      </c>
      <c r="V165" s="135" t="s">
        <v>578</v>
      </c>
    </row>
    <row r="166" spans="1:22" s="50" customFormat="1" ht="22.5" customHeight="1">
      <c r="A166" s="49">
        <f t="shared" si="3"/>
        <v>155</v>
      </c>
      <c r="B166" s="49" t="s">
        <v>910</v>
      </c>
      <c r="C166" s="49" t="s">
        <v>945</v>
      </c>
      <c r="D166" s="49" t="s">
        <v>960</v>
      </c>
      <c r="E166" s="56" t="s">
        <v>970</v>
      </c>
      <c r="F166" s="57" t="s">
        <v>589</v>
      </c>
      <c r="G166" s="42" t="s">
        <v>550</v>
      </c>
      <c r="H166" s="42" t="s">
        <v>588</v>
      </c>
      <c r="I166" s="49" t="s">
        <v>892</v>
      </c>
      <c r="J166" s="95" t="s">
        <v>1019</v>
      </c>
      <c r="K166" s="49">
        <v>1</v>
      </c>
      <c r="L166" s="49">
        <v>6</v>
      </c>
      <c r="M166" s="106">
        <v>400000</v>
      </c>
      <c r="N166" s="106">
        <v>400000</v>
      </c>
      <c r="O166" s="106"/>
      <c r="P166" s="106"/>
      <c r="Q166" s="106">
        <v>0</v>
      </c>
      <c r="R166" s="106">
        <v>400000</v>
      </c>
      <c r="S166" s="106">
        <v>0</v>
      </c>
      <c r="T166" s="41" t="s">
        <v>562</v>
      </c>
      <c r="U166" s="47" t="s">
        <v>129</v>
      </c>
      <c r="V166" s="135" t="s">
        <v>578</v>
      </c>
    </row>
    <row r="167" spans="1:22" s="50" customFormat="1" ht="22.5" customHeight="1">
      <c r="A167" s="49">
        <f t="shared" si="3"/>
        <v>156</v>
      </c>
      <c r="B167" s="49" t="s">
        <v>910</v>
      </c>
      <c r="C167" s="49" t="s">
        <v>945</v>
      </c>
      <c r="D167" s="49" t="s">
        <v>960</v>
      </c>
      <c r="E167" s="56" t="s">
        <v>970</v>
      </c>
      <c r="F167" s="57" t="s">
        <v>589</v>
      </c>
      <c r="G167" s="42" t="s">
        <v>550</v>
      </c>
      <c r="H167" s="42" t="s">
        <v>588</v>
      </c>
      <c r="I167" s="49" t="s">
        <v>892</v>
      </c>
      <c r="J167" s="95" t="s">
        <v>1019</v>
      </c>
      <c r="K167" s="49">
        <v>1</v>
      </c>
      <c r="L167" s="49">
        <v>6</v>
      </c>
      <c r="M167" s="106">
        <v>400000</v>
      </c>
      <c r="N167" s="106">
        <v>400000</v>
      </c>
      <c r="O167" s="106"/>
      <c r="P167" s="106"/>
      <c r="Q167" s="106">
        <v>0</v>
      </c>
      <c r="R167" s="106">
        <v>400000</v>
      </c>
      <c r="S167" s="106">
        <v>0</v>
      </c>
      <c r="T167" s="41" t="s">
        <v>562</v>
      </c>
      <c r="U167" s="47" t="s">
        <v>130</v>
      </c>
      <c r="V167" s="60" t="s">
        <v>578</v>
      </c>
    </row>
    <row r="168" spans="1:22" s="50" customFormat="1" ht="22.5" customHeight="1">
      <c r="A168" s="49">
        <f t="shared" si="3"/>
        <v>157</v>
      </c>
      <c r="B168" s="49" t="s">
        <v>910</v>
      </c>
      <c r="C168" s="49" t="s">
        <v>945</v>
      </c>
      <c r="D168" s="49" t="s">
        <v>960</v>
      </c>
      <c r="E168" s="56" t="s">
        <v>970</v>
      </c>
      <c r="F168" s="57" t="s">
        <v>589</v>
      </c>
      <c r="G168" s="42" t="s">
        <v>550</v>
      </c>
      <c r="H168" s="42" t="s">
        <v>588</v>
      </c>
      <c r="I168" s="49" t="s">
        <v>892</v>
      </c>
      <c r="J168" s="95" t="s">
        <v>1019</v>
      </c>
      <c r="K168" s="49">
        <v>1</v>
      </c>
      <c r="L168" s="49">
        <v>6</v>
      </c>
      <c r="M168" s="106">
        <v>400000</v>
      </c>
      <c r="N168" s="106">
        <v>400000</v>
      </c>
      <c r="O168" s="106"/>
      <c r="P168" s="106"/>
      <c r="Q168" s="106">
        <v>0</v>
      </c>
      <c r="R168" s="106">
        <v>400000</v>
      </c>
      <c r="S168" s="106">
        <v>0</v>
      </c>
      <c r="T168" s="41" t="s">
        <v>562</v>
      </c>
      <c r="U168" s="47" t="s">
        <v>131</v>
      </c>
      <c r="V168" s="60" t="s">
        <v>578</v>
      </c>
    </row>
    <row r="169" spans="1:22" s="50" customFormat="1" ht="22.5" customHeight="1">
      <c r="A169" s="49">
        <f t="shared" si="3"/>
        <v>158</v>
      </c>
      <c r="B169" s="49" t="s">
        <v>910</v>
      </c>
      <c r="C169" s="49" t="s">
        <v>946</v>
      </c>
      <c r="D169" s="49" t="s">
        <v>960</v>
      </c>
      <c r="E169" s="56" t="s">
        <v>970</v>
      </c>
      <c r="F169" s="57" t="s">
        <v>589</v>
      </c>
      <c r="G169" s="42" t="s">
        <v>550</v>
      </c>
      <c r="H169" s="42" t="s">
        <v>588</v>
      </c>
      <c r="I169" s="49" t="s">
        <v>892</v>
      </c>
      <c r="J169" s="95" t="s">
        <v>1019</v>
      </c>
      <c r="K169" s="49">
        <v>1</v>
      </c>
      <c r="L169" s="49">
        <v>6</v>
      </c>
      <c r="M169" s="106">
        <v>400000</v>
      </c>
      <c r="N169" s="106">
        <v>400000</v>
      </c>
      <c r="O169" s="106"/>
      <c r="P169" s="106"/>
      <c r="Q169" s="106">
        <v>0</v>
      </c>
      <c r="R169" s="106">
        <v>400000</v>
      </c>
      <c r="S169" s="106">
        <v>0</v>
      </c>
      <c r="T169" s="41" t="s">
        <v>562</v>
      </c>
      <c r="U169" s="47" t="s">
        <v>132</v>
      </c>
      <c r="V169" s="135" t="s">
        <v>578</v>
      </c>
    </row>
    <row r="170" spans="1:22" s="50" customFormat="1" ht="22.5" customHeight="1">
      <c r="A170" s="49">
        <f t="shared" si="3"/>
        <v>159</v>
      </c>
      <c r="B170" s="49" t="s">
        <v>910</v>
      </c>
      <c r="C170" s="49" t="s">
        <v>946</v>
      </c>
      <c r="D170" s="49" t="s">
        <v>960</v>
      </c>
      <c r="E170" s="56" t="s">
        <v>970</v>
      </c>
      <c r="F170" s="57" t="s">
        <v>589</v>
      </c>
      <c r="G170" s="42" t="s">
        <v>550</v>
      </c>
      <c r="H170" s="42" t="s">
        <v>588</v>
      </c>
      <c r="I170" s="49" t="s">
        <v>892</v>
      </c>
      <c r="J170" s="95" t="s">
        <v>1019</v>
      </c>
      <c r="K170" s="49">
        <v>1</v>
      </c>
      <c r="L170" s="49">
        <v>6</v>
      </c>
      <c r="M170" s="106">
        <v>400000</v>
      </c>
      <c r="N170" s="106">
        <v>400000</v>
      </c>
      <c r="O170" s="106"/>
      <c r="P170" s="106"/>
      <c r="Q170" s="106">
        <v>0</v>
      </c>
      <c r="R170" s="106">
        <v>400000</v>
      </c>
      <c r="S170" s="106">
        <v>0</v>
      </c>
      <c r="T170" s="41" t="s">
        <v>562</v>
      </c>
      <c r="U170" s="47" t="s">
        <v>133</v>
      </c>
      <c r="V170" s="135" t="s">
        <v>578</v>
      </c>
    </row>
    <row r="171" spans="1:22" s="50" customFormat="1" ht="22.5" customHeight="1">
      <c r="A171" s="49">
        <f t="shared" si="3"/>
        <v>160</v>
      </c>
      <c r="B171" s="49" t="s">
        <v>911</v>
      </c>
      <c r="C171" s="49" t="s">
        <v>944</v>
      </c>
      <c r="D171" s="49" t="s">
        <v>960</v>
      </c>
      <c r="E171" s="56" t="s">
        <v>971</v>
      </c>
      <c r="F171" s="57" t="s">
        <v>500</v>
      </c>
      <c r="G171" s="42" t="s">
        <v>549</v>
      </c>
      <c r="H171" s="42" t="s">
        <v>586</v>
      </c>
      <c r="I171" s="49" t="s">
        <v>19</v>
      </c>
      <c r="J171" s="95" t="s">
        <v>7</v>
      </c>
      <c r="K171" s="49">
        <v>1</v>
      </c>
      <c r="L171" s="49">
        <v>14</v>
      </c>
      <c r="M171" s="106">
        <v>650000</v>
      </c>
      <c r="N171" s="106">
        <v>650000</v>
      </c>
      <c r="O171" s="106"/>
      <c r="P171" s="106"/>
      <c r="Q171" s="106">
        <v>0</v>
      </c>
      <c r="R171" s="106">
        <v>650000</v>
      </c>
      <c r="S171" s="106">
        <v>0</v>
      </c>
      <c r="T171" s="41" t="s">
        <v>563</v>
      </c>
      <c r="U171" s="47" t="s">
        <v>134</v>
      </c>
      <c r="V171" s="135" t="s">
        <v>578</v>
      </c>
    </row>
    <row r="172" spans="1:22" s="50" customFormat="1" ht="22.5" customHeight="1">
      <c r="A172" s="49">
        <f t="shared" si="3"/>
        <v>161</v>
      </c>
      <c r="B172" s="49" t="s">
        <v>911</v>
      </c>
      <c r="C172" s="49" t="s">
        <v>945</v>
      </c>
      <c r="D172" s="49" t="s">
        <v>960</v>
      </c>
      <c r="E172" s="56" t="s">
        <v>971</v>
      </c>
      <c r="F172" s="57" t="s">
        <v>500</v>
      </c>
      <c r="G172" s="42" t="s">
        <v>549</v>
      </c>
      <c r="H172" s="42" t="s">
        <v>586</v>
      </c>
      <c r="I172" s="49" t="s">
        <v>19</v>
      </c>
      <c r="J172" s="95" t="s">
        <v>7</v>
      </c>
      <c r="K172" s="49">
        <v>1</v>
      </c>
      <c r="L172" s="49">
        <v>14</v>
      </c>
      <c r="M172" s="106">
        <v>650000</v>
      </c>
      <c r="N172" s="106">
        <v>650000</v>
      </c>
      <c r="O172" s="106"/>
      <c r="P172" s="106"/>
      <c r="Q172" s="106">
        <v>0</v>
      </c>
      <c r="R172" s="106">
        <v>650000</v>
      </c>
      <c r="S172" s="106">
        <v>0</v>
      </c>
      <c r="T172" s="41" t="s">
        <v>563</v>
      </c>
      <c r="U172" s="47" t="s">
        <v>135</v>
      </c>
      <c r="V172" s="60" t="s">
        <v>578</v>
      </c>
    </row>
    <row r="173" spans="1:22" s="50" customFormat="1" ht="22.5" customHeight="1">
      <c r="A173" s="49">
        <f t="shared" si="3"/>
        <v>162</v>
      </c>
      <c r="B173" s="49" t="s">
        <v>911</v>
      </c>
      <c r="C173" s="49" t="s">
        <v>946</v>
      </c>
      <c r="D173" s="49" t="s">
        <v>960</v>
      </c>
      <c r="E173" s="56" t="s">
        <v>971</v>
      </c>
      <c r="F173" s="57" t="s">
        <v>500</v>
      </c>
      <c r="G173" s="42" t="s">
        <v>549</v>
      </c>
      <c r="H173" s="42" t="s">
        <v>586</v>
      </c>
      <c r="I173" s="49" t="s">
        <v>19</v>
      </c>
      <c r="J173" s="95" t="s">
        <v>7</v>
      </c>
      <c r="K173" s="49">
        <v>1</v>
      </c>
      <c r="L173" s="49">
        <v>14</v>
      </c>
      <c r="M173" s="106">
        <v>650000</v>
      </c>
      <c r="N173" s="106">
        <v>650000</v>
      </c>
      <c r="O173" s="106"/>
      <c r="P173" s="106"/>
      <c r="Q173" s="106">
        <v>0</v>
      </c>
      <c r="R173" s="106">
        <v>650000</v>
      </c>
      <c r="S173" s="106">
        <v>0</v>
      </c>
      <c r="T173" s="41" t="s">
        <v>563</v>
      </c>
      <c r="U173" s="47" t="s">
        <v>136</v>
      </c>
      <c r="V173" s="60" t="s">
        <v>578</v>
      </c>
    </row>
    <row r="174" spans="1:22" s="50" customFormat="1" ht="22.5" customHeight="1">
      <c r="A174" s="49">
        <f t="shared" si="3"/>
        <v>163</v>
      </c>
      <c r="B174" s="49" t="s">
        <v>911</v>
      </c>
      <c r="C174" s="49" t="s">
        <v>947</v>
      </c>
      <c r="D174" s="49" t="s">
        <v>960</v>
      </c>
      <c r="E174" s="56" t="s">
        <v>971</v>
      </c>
      <c r="F174" s="57" t="s">
        <v>500</v>
      </c>
      <c r="G174" s="42" t="s">
        <v>549</v>
      </c>
      <c r="H174" s="42" t="s">
        <v>586</v>
      </c>
      <c r="I174" s="49" t="s">
        <v>19</v>
      </c>
      <c r="J174" s="95" t="s">
        <v>7</v>
      </c>
      <c r="K174" s="49">
        <v>1</v>
      </c>
      <c r="L174" s="49">
        <v>14</v>
      </c>
      <c r="M174" s="106">
        <v>650000</v>
      </c>
      <c r="N174" s="106">
        <v>650000</v>
      </c>
      <c r="O174" s="106"/>
      <c r="P174" s="106"/>
      <c r="Q174" s="106">
        <v>0</v>
      </c>
      <c r="R174" s="106">
        <v>650000</v>
      </c>
      <c r="S174" s="106">
        <v>0</v>
      </c>
      <c r="T174" s="41" t="s">
        <v>563</v>
      </c>
      <c r="U174" s="47" t="s">
        <v>137</v>
      </c>
      <c r="V174" s="135" t="s">
        <v>578</v>
      </c>
    </row>
    <row r="175" spans="1:22" s="50" customFormat="1" ht="22.5" customHeight="1">
      <c r="A175" s="49">
        <f t="shared" si="3"/>
        <v>164</v>
      </c>
      <c r="B175" s="49" t="s">
        <v>911</v>
      </c>
      <c r="C175" s="49" t="s">
        <v>948</v>
      </c>
      <c r="D175" s="49" t="s">
        <v>960</v>
      </c>
      <c r="E175" s="56" t="s">
        <v>971</v>
      </c>
      <c r="F175" s="57" t="s">
        <v>500</v>
      </c>
      <c r="G175" s="42" t="s">
        <v>549</v>
      </c>
      <c r="H175" s="42" t="s">
        <v>586</v>
      </c>
      <c r="I175" s="49" t="s">
        <v>19</v>
      </c>
      <c r="J175" s="95" t="s">
        <v>7</v>
      </c>
      <c r="K175" s="49">
        <v>1</v>
      </c>
      <c r="L175" s="49">
        <v>14</v>
      </c>
      <c r="M175" s="106">
        <v>650000</v>
      </c>
      <c r="N175" s="106">
        <v>650000</v>
      </c>
      <c r="O175" s="106"/>
      <c r="P175" s="106"/>
      <c r="Q175" s="106">
        <v>0</v>
      </c>
      <c r="R175" s="106">
        <v>650000</v>
      </c>
      <c r="S175" s="106">
        <v>0</v>
      </c>
      <c r="T175" s="41" t="s">
        <v>563</v>
      </c>
      <c r="U175" s="47" t="s">
        <v>138</v>
      </c>
      <c r="V175" s="60" t="s">
        <v>578</v>
      </c>
    </row>
    <row r="176" spans="1:22" s="50" customFormat="1" ht="22.5" customHeight="1">
      <c r="A176" s="49">
        <f t="shared" si="3"/>
        <v>165</v>
      </c>
      <c r="B176" s="49" t="s">
        <v>911</v>
      </c>
      <c r="C176" s="49" t="s">
        <v>945</v>
      </c>
      <c r="D176" s="49" t="s">
        <v>960</v>
      </c>
      <c r="E176" s="56" t="s">
        <v>971</v>
      </c>
      <c r="F176" s="57" t="s">
        <v>500</v>
      </c>
      <c r="G176" s="42" t="s">
        <v>550</v>
      </c>
      <c r="H176" s="42" t="s">
        <v>588</v>
      </c>
      <c r="I176" s="49" t="s">
        <v>19</v>
      </c>
      <c r="J176" s="95" t="s">
        <v>7</v>
      </c>
      <c r="K176" s="49">
        <v>1</v>
      </c>
      <c r="L176" s="49">
        <v>6</v>
      </c>
      <c r="M176" s="106">
        <v>400000</v>
      </c>
      <c r="N176" s="106">
        <v>400000</v>
      </c>
      <c r="O176" s="106"/>
      <c r="P176" s="106"/>
      <c r="Q176" s="106">
        <v>0</v>
      </c>
      <c r="R176" s="106">
        <v>400000</v>
      </c>
      <c r="S176" s="106">
        <v>0</v>
      </c>
      <c r="T176" s="41" t="s">
        <v>562</v>
      </c>
      <c r="U176" s="47" t="s">
        <v>139</v>
      </c>
      <c r="V176" s="60" t="s">
        <v>578</v>
      </c>
    </row>
    <row r="177" spans="1:22" s="50" customFormat="1" ht="22.5" customHeight="1">
      <c r="A177" s="49">
        <f t="shared" si="3"/>
        <v>166</v>
      </c>
      <c r="B177" s="49" t="s">
        <v>911</v>
      </c>
      <c r="C177" s="49" t="s">
        <v>945</v>
      </c>
      <c r="D177" s="49" t="s">
        <v>960</v>
      </c>
      <c r="E177" s="56" t="s">
        <v>971</v>
      </c>
      <c r="F177" s="57" t="s">
        <v>500</v>
      </c>
      <c r="G177" s="42" t="s">
        <v>550</v>
      </c>
      <c r="H177" s="42" t="s">
        <v>588</v>
      </c>
      <c r="I177" s="49" t="s">
        <v>19</v>
      </c>
      <c r="J177" s="95" t="s">
        <v>7</v>
      </c>
      <c r="K177" s="49">
        <v>1</v>
      </c>
      <c r="L177" s="49">
        <v>6</v>
      </c>
      <c r="M177" s="106">
        <v>400000</v>
      </c>
      <c r="N177" s="106">
        <v>400000</v>
      </c>
      <c r="O177" s="106"/>
      <c r="P177" s="106"/>
      <c r="Q177" s="106">
        <v>0</v>
      </c>
      <c r="R177" s="106">
        <v>400000</v>
      </c>
      <c r="S177" s="106">
        <v>0</v>
      </c>
      <c r="T177" s="41" t="s">
        <v>562</v>
      </c>
      <c r="U177" s="47" t="s">
        <v>140</v>
      </c>
      <c r="V177" s="60" t="s">
        <v>578</v>
      </c>
    </row>
    <row r="178" spans="1:22" s="50" customFormat="1" ht="22.5" customHeight="1">
      <c r="A178" s="49">
        <f t="shared" si="3"/>
        <v>167</v>
      </c>
      <c r="B178" s="49" t="s">
        <v>911</v>
      </c>
      <c r="C178" s="49" t="s">
        <v>945</v>
      </c>
      <c r="D178" s="49" t="s">
        <v>960</v>
      </c>
      <c r="E178" s="56" t="s">
        <v>971</v>
      </c>
      <c r="F178" s="57" t="s">
        <v>500</v>
      </c>
      <c r="G178" s="42" t="s">
        <v>550</v>
      </c>
      <c r="H178" s="42" t="s">
        <v>588</v>
      </c>
      <c r="I178" s="49" t="s">
        <v>19</v>
      </c>
      <c r="J178" s="95" t="s">
        <v>7</v>
      </c>
      <c r="K178" s="49">
        <v>1</v>
      </c>
      <c r="L178" s="49">
        <v>6</v>
      </c>
      <c r="M178" s="106">
        <v>400000</v>
      </c>
      <c r="N178" s="106">
        <v>400000</v>
      </c>
      <c r="O178" s="106"/>
      <c r="P178" s="106"/>
      <c r="Q178" s="106">
        <v>0</v>
      </c>
      <c r="R178" s="106">
        <v>400000</v>
      </c>
      <c r="S178" s="106">
        <v>0</v>
      </c>
      <c r="T178" s="41" t="s">
        <v>562</v>
      </c>
      <c r="U178" s="47" t="s">
        <v>141</v>
      </c>
      <c r="V178" s="60" t="s">
        <v>578</v>
      </c>
    </row>
    <row r="179" spans="1:22" s="50" customFormat="1" ht="22.5" customHeight="1">
      <c r="A179" s="49">
        <f t="shared" si="3"/>
        <v>168</v>
      </c>
      <c r="B179" s="49" t="s">
        <v>911</v>
      </c>
      <c r="C179" s="49" t="s">
        <v>949</v>
      </c>
      <c r="D179" s="49" t="s">
        <v>960</v>
      </c>
      <c r="E179" s="56" t="s">
        <v>971</v>
      </c>
      <c r="F179" s="57" t="s">
        <v>500</v>
      </c>
      <c r="G179" s="42" t="s">
        <v>550</v>
      </c>
      <c r="H179" s="42" t="s">
        <v>588</v>
      </c>
      <c r="I179" s="49" t="s">
        <v>19</v>
      </c>
      <c r="J179" s="95" t="s">
        <v>7</v>
      </c>
      <c r="K179" s="49">
        <v>1</v>
      </c>
      <c r="L179" s="49">
        <v>6</v>
      </c>
      <c r="M179" s="106">
        <v>400000</v>
      </c>
      <c r="N179" s="106">
        <v>400000</v>
      </c>
      <c r="O179" s="106"/>
      <c r="P179" s="106"/>
      <c r="Q179" s="106">
        <v>0</v>
      </c>
      <c r="R179" s="106">
        <v>400000</v>
      </c>
      <c r="S179" s="106">
        <v>0</v>
      </c>
      <c r="T179" s="41" t="s">
        <v>562</v>
      </c>
      <c r="U179" s="47" t="s">
        <v>142</v>
      </c>
      <c r="V179" s="60" t="s">
        <v>578</v>
      </c>
    </row>
    <row r="180" spans="1:22" s="50" customFormat="1" ht="22.5" customHeight="1">
      <c r="A180" s="49">
        <f t="shared" si="3"/>
        <v>169</v>
      </c>
      <c r="B180" s="49" t="s">
        <v>911</v>
      </c>
      <c r="C180" s="49" t="s">
        <v>946</v>
      </c>
      <c r="D180" s="49" t="s">
        <v>960</v>
      </c>
      <c r="E180" s="56" t="s">
        <v>971</v>
      </c>
      <c r="F180" s="57" t="s">
        <v>500</v>
      </c>
      <c r="G180" s="42" t="s">
        <v>550</v>
      </c>
      <c r="H180" s="42" t="s">
        <v>588</v>
      </c>
      <c r="I180" s="49" t="s">
        <v>19</v>
      </c>
      <c r="J180" s="95" t="s">
        <v>7</v>
      </c>
      <c r="K180" s="49">
        <v>1</v>
      </c>
      <c r="L180" s="49">
        <v>6</v>
      </c>
      <c r="M180" s="106">
        <v>400000</v>
      </c>
      <c r="N180" s="106">
        <v>400000</v>
      </c>
      <c r="O180" s="106"/>
      <c r="P180" s="106"/>
      <c r="Q180" s="106">
        <v>0</v>
      </c>
      <c r="R180" s="106">
        <v>400000</v>
      </c>
      <c r="S180" s="106">
        <v>0</v>
      </c>
      <c r="T180" s="41" t="s">
        <v>562</v>
      </c>
      <c r="U180" s="47" t="s">
        <v>143</v>
      </c>
      <c r="V180" s="60" t="s">
        <v>578</v>
      </c>
    </row>
    <row r="181" spans="1:22" s="50" customFormat="1" ht="22.5" customHeight="1">
      <c r="A181" s="49">
        <f t="shared" si="3"/>
        <v>170</v>
      </c>
      <c r="B181" s="49" t="s">
        <v>664</v>
      </c>
      <c r="C181" s="49" t="s">
        <v>929</v>
      </c>
      <c r="D181" s="49" t="s">
        <v>580</v>
      </c>
      <c r="E181" s="56" t="s">
        <v>740</v>
      </c>
      <c r="F181" s="57" t="s">
        <v>609</v>
      </c>
      <c r="G181" s="42" t="s">
        <v>281</v>
      </c>
      <c r="H181" s="42" t="s">
        <v>584</v>
      </c>
      <c r="I181" s="49" t="s">
        <v>864</v>
      </c>
      <c r="J181" s="95" t="s">
        <v>820</v>
      </c>
      <c r="K181" s="49">
        <v>1</v>
      </c>
      <c r="L181" s="49">
        <v>12</v>
      </c>
      <c r="M181" s="106">
        <v>600000</v>
      </c>
      <c r="N181" s="106">
        <v>600000</v>
      </c>
      <c r="O181" s="106"/>
      <c r="P181" s="106"/>
      <c r="Q181" s="106">
        <v>0</v>
      </c>
      <c r="R181" s="106">
        <v>600000</v>
      </c>
      <c r="S181" s="106">
        <v>0</v>
      </c>
      <c r="T181" s="41" t="s">
        <v>564</v>
      </c>
      <c r="U181" s="47" t="s">
        <v>92</v>
      </c>
      <c r="V181" s="60" t="s">
        <v>578</v>
      </c>
    </row>
    <row r="182" spans="1:22" s="50" customFormat="1" ht="22.5" customHeight="1">
      <c r="A182" s="49">
        <f t="shared" si="3"/>
        <v>171</v>
      </c>
      <c r="B182" s="49" t="s">
        <v>665</v>
      </c>
      <c r="C182" s="49" t="s">
        <v>583</v>
      </c>
      <c r="D182" s="49" t="s">
        <v>583</v>
      </c>
      <c r="E182" s="56" t="s">
        <v>268</v>
      </c>
      <c r="F182" s="57" t="s">
        <v>494</v>
      </c>
      <c r="G182" s="42" t="s">
        <v>547</v>
      </c>
      <c r="H182" s="42" t="s">
        <v>585</v>
      </c>
      <c r="I182" s="49" t="s">
        <v>627</v>
      </c>
      <c r="J182" s="49" t="s">
        <v>628</v>
      </c>
      <c r="K182" s="49">
        <v>1</v>
      </c>
      <c r="L182" s="49">
        <v>10</v>
      </c>
      <c r="M182" s="106">
        <v>500000</v>
      </c>
      <c r="N182" s="106">
        <v>500000</v>
      </c>
      <c r="O182" s="106">
        <v>1000000</v>
      </c>
      <c r="P182" s="106">
        <v>0</v>
      </c>
      <c r="Q182" s="106">
        <v>500000</v>
      </c>
      <c r="R182" s="106">
        <v>0</v>
      </c>
      <c r="S182" s="106">
        <v>500000</v>
      </c>
      <c r="T182" s="41" t="s">
        <v>560</v>
      </c>
      <c r="U182" s="47" t="s">
        <v>789</v>
      </c>
      <c r="V182" s="60" t="s">
        <v>578</v>
      </c>
    </row>
    <row r="183" spans="1:22" s="50" customFormat="1" ht="22.5" customHeight="1">
      <c r="A183" s="49">
        <f t="shared" si="3"/>
        <v>172</v>
      </c>
      <c r="B183" s="49" t="s">
        <v>665</v>
      </c>
      <c r="C183" s="49" t="s">
        <v>696</v>
      </c>
      <c r="D183" s="49" t="s">
        <v>580</v>
      </c>
      <c r="E183" s="56" t="s">
        <v>268</v>
      </c>
      <c r="F183" s="57" t="s">
        <v>494</v>
      </c>
      <c r="G183" s="42" t="s">
        <v>548</v>
      </c>
      <c r="H183" s="42" t="s">
        <v>581</v>
      </c>
      <c r="I183" s="49" t="s">
        <v>20</v>
      </c>
      <c r="J183" s="95" t="s">
        <v>21</v>
      </c>
      <c r="K183" s="49">
        <v>1</v>
      </c>
      <c r="L183" s="49">
        <v>40</v>
      </c>
      <c r="M183" s="106">
        <v>2000000</v>
      </c>
      <c r="N183" s="106">
        <v>2000000</v>
      </c>
      <c r="O183" s="106"/>
      <c r="P183" s="106"/>
      <c r="Q183" s="106">
        <v>0</v>
      </c>
      <c r="R183" s="106">
        <v>2000000</v>
      </c>
      <c r="S183" s="106">
        <v>0</v>
      </c>
      <c r="T183" s="41" t="s">
        <v>423</v>
      </c>
      <c r="U183" s="47" t="s">
        <v>144</v>
      </c>
      <c r="V183" s="135" t="s">
        <v>578</v>
      </c>
    </row>
    <row r="184" spans="1:22" s="50" customFormat="1" ht="22.5" customHeight="1">
      <c r="A184" s="49">
        <f t="shared" si="3"/>
        <v>173</v>
      </c>
      <c r="B184" s="49" t="s">
        <v>665</v>
      </c>
      <c r="C184" s="49" t="s">
        <v>696</v>
      </c>
      <c r="D184" s="49" t="s">
        <v>580</v>
      </c>
      <c r="E184" s="56" t="s">
        <v>268</v>
      </c>
      <c r="F184" s="57" t="s">
        <v>494</v>
      </c>
      <c r="G184" s="42" t="s">
        <v>548</v>
      </c>
      <c r="H184" s="42" t="s">
        <v>581</v>
      </c>
      <c r="I184" s="49" t="s">
        <v>22</v>
      </c>
      <c r="J184" s="95" t="s">
        <v>21</v>
      </c>
      <c r="K184" s="49">
        <v>1</v>
      </c>
      <c r="L184" s="49">
        <v>40</v>
      </c>
      <c r="M184" s="106">
        <v>2000000</v>
      </c>
      <c r="N184" s="106">
        <v>2000000</v>
      </c>
      <c r="O184" s="106"/>
      <c r="P184" s="106"/>
      <c r="Q184" s="106">
        <v>0</v>
      </c>
      <c r="R184" s="106">
        <v>2000000</v>
      </c>
      <c r="S184" s="106">
        <v>0</v>
      </c>
      <c r="T184" s="41" t="s">
        <v>423</v>
      </c>
      <c r="U184" s="47" t="s">
        <v>145</v>
      </c>
      <c r="V184" s="135" t="s">
        <v>578</v>
      </c>
    </row>
    <row r="185" spans="1:22" s="50" customFormat="1" ht="22.5" customHeight="1">
      <c r="A185" s="49">
        <f t="shared" si="3"/>
        <v>174</v>
      </c>
      <c r="B185" s="49" t="s">
        <v>666</v>
      </c>
      <c r="C185" s="49" t="s">
        <v>709</v>
      </c>
      <c r="D185" s="49" t="s">
        <v>960</v>
      </c>
      <c r="E185" s="56" t="s">
        <v>737</v>
      </c>
      <c r="F185" s="57" t="s">
        <v>738</v>
      </c>
      <c r="G185" s="42" t="s">
        <v>550</v>
      </c>
      <c r="H185" s="42" t="s">
        <v>588</v>
      </c>
      <c r="I185" s="49" t="s">
        <v>23</v>
      </c>
      <c r="J185" s="95" t="s">
        <v>24</v>
      </c>
      <c r="K185" s="49">
        <v>1</v>
      </c>
      <c r="L185" s="49">
        <v>6</v>
      </c>
      <c r="M185" s="106">
        <v>400000</v>
      </c>
      <c r="N185" s="106">
        <v>400000</v>
      </c>
      <c r="O185" s="106"/>
      <c r="P185" s="106"/>
      <c r="Q185" s="106">
        <v>0</v>
      </c>
      <c r="R185" s="106">
        <v>400000</v>
      </c>
      <c r="S185" s="106">
        <v>0</v>
      </c>
      <c r="T185" s="41" t="s">
        <v>562</v>
      </c>
      <c r="U185" s="47" t="s">
        <v>146</v>
      </c>
      <c r="V185" s="135" t="s">
        <v>578</v>
      </c>
    </row>
    <row r="186" spans="1:22" s="50" customFormat="1" ht="22.5" customHeight="1">
      <c r="A186" s="49">
        <f t="shared" si="3"/>
        <v>175</v>
      </c>
      <c r="B186" s="49" t="s">
        <v>666</v>
      </c>
      <c r="C186" s="49" t="s">
        <v>950</v>
      </c>
      <c r="D186" s="49" t="s">
        <v>960</v>
      </c>
      <c r="E186" s="56" t="s">
        <v>737</v>
      </c>
      <c r="F186" s="57" t="s">
        <v>738</v>
      </c>
      <c r="G186" s="42" t="s">
        <v>550</v>
      </c>
      <c r="H186" s="42" t="s">
        <v>588</v>
      </c>
      <c r="I186" s="49" t="s">
        <v>23</v>
      </c>
      <c r="J186" s="95" t="s">
        <v>24</v>
      </c>
      <c r="K186" s="49">
        <v>1</v>
      </c>
      <c r="L186" s="49">
        <v>6</v>
      </c>
      <c r="M186" s="106">
        <v>400000</v>
      </c>
      <c r="N186" s="106">
        <v>400000</v>
      </c>
      <c r="O186" s="106"/>
      <c r="P186" s="106"/>
      <c r="Q186" s="106">
        <v>0</v>
      </c>
      <c r="R186" s="106">
        <v>400000</v>
      </c>
      <c r="S186" s="106">
        <v>0</v>
      </c>
      <c r="T186" s="41" t="s">
        <v>562</v>
      </c>
      <c r="U186" s="47" t="s">
        <v>785</v>
      </c>
      <c r="V186" s="135" t="s">
        <v>578</v>
      </c>
    </row>
    <row r="187" spans="1:22" s="50" customFormat="1" ht="22.5" customHeight="1">
      <c r="A187" s="49">
        <f t="shared" si="3"/>
        <v>176</v>
      </c>
      <c r="B187" s="49" t="s">
        <v>666</v>
      </c>
      <c r="C187" s="49" t="s">
        <v>708</v>
      </c>
      <c r="D187" s="49" t="s">
        <v>960</v>
      </c>
      <c r="E187" s="56" t="s">
        <v>737</v>
      </c>
      <c r="F187" s="57" t="s">
        <v>738</v>
      </c>
      <c r="G187" s="42" t="s">
        <v>550</v>
      </c>
      <c r="H187" s="42" t="s">
        <v>588</v>
      </c>
      <c r="I187" s="49" t="s">
        <v>23</v>
      </c>
      <c r="J187" s="95" t="s">
        <v>24</v>
      </c>
      <c r="K187" s="49">
        <v>1</v>
      </c>
      <c r="L187" s="49">
        <v>6</v>
      </c>
      <c r="M187" s="106">
        <v>400000</v>
      </c>
      <c r="N187" s="106">
        <v>400000</v>
      </c>
      <c r="O187" s="106"/>
      <c r="P187" s="106"/>
      <c r="Q187" s="106">
        <v>0</v>
      </c>
      <c r="R187" s="106">
        <v>400000</v>
      </c>
      <c r="S187" s="106">
        <v>0</v>
      </c>
      <c r="T187" s="41" t="s">
        <v>562</v>
      </c>
      <c r="U187" s="47" t="s">
        <v>147</v>
      </c>
      <c r="V187" s="135" t="s">
        <v>578</v>
      </c>
    </row>
    <row r="188" spans="1:22" s="50" customFormat="1" ht="22.5" customHeight="1">
      <c r="A188" s="49">
        <f t="shared" si="3"/>
        <v>177</v>
      </c>
      <c r="B188" s="49" t="s">
        <v>666</v>
      </c>
      <c r="C188" s="49" t="s">
        <v>708</v>
      </c>
      <c r="D188" s="49" t="s">
        <v>960</v>
      </c>
      <c r="E188" s="56" t="s">
        <v>737</v>
      </c>
      <c r="F188" s="57" t="s">
        <v>738</v>
      </c>
      <c r="G188" s="42" t="s">
        <v>550</v>
      </c>
      <c r="H188" s="42" t="s">
        <v>588</v>
      </c>
      <c r="I188" s="49" t="s">
        <v>23</v>
      </c>
      <c r="J188" s="95" t="s">
        <v>24</v>
      </c>
      <c r="K188" s="49">
        <v>1</v>
      </c>
      <c r="L188" s="49">
        <v>6</v>
      </c>
      <c r="M188" s="106">
        <v>400000</v>
      </c>
      <c r="N188" s="106">
        <v>400000</v>
      </c>
      <c r="O188" s="106"/>
      <c r="P188" s="106"/>
      <c r="Q188" s="106">
        <v>0</v>
      </c>
      <c r="R188" s="106">
        <v>400000</v>
      </c>
      <c r="S188" s="106">
        <v>0</v>
      </c>
      <c r="T188" s="41" t="s">
        <v>562</v>
      </c>
      <c r="U188" s="47" t="s">
        <v>148</v>
      </c>
      <c r="V188" s="60" t="s">
        <v>578</v>
      </c>
    </row>
    <row r="189" spans="1:22" s="50" customFormat="1" ht="22.5" customHeight="1">
      <c r="A189" s="49">
        <f t="shared" si="3"/>
        <v>178</v>
      </c>
      <c r="B189" s="49" t="s">
        <v>667</v>
      </c>
      <c r="C189" s="49" t="s">
        <v>687</v>
      </c>
      <c r="D189" s="49" t="s">
        <v>960</v>
      </c>
      <c r="E189" s="56" t="s">
        <v>515</v>
      </c>
      <c r="F189" s="57" t="s">
        <v>502</v>
      </c>
      <c r="G189" s="42" t="s">
        <v>550</v>
      </c>
      <c r="H189" s="42" t="s">
        <v>588</v>
      </c>
      <c r="I189" s="49" t="s">
        <v>25</v>
      </c>
      <c r="J189" s="95" t="s">
        <v>1006</v>
      </c>
      <c r="K189" s="49">
        <v>1</v>
      </c>
      <c r="L189" s="49">
        <v>6</v>
      </c>
      <c r="M189" s="106">
        <v>400000</v>
      </c>
      <c r="N189" s="106">
        <v>400000</v>
      </c>
      <c r="O189" s="106"/>
      <c r="P189" s="106"/>
      <c r="Q189" s="106">
        <v>0</v>
      </c>
      <c r="R189" s="106">
        <v>400000</v>
      </c>
      <c r="S189" s="106">
        <v>0</v>
      </c>
      <c r="T189" s="41" t="s">
        <v>562</v>
      </c>
      <c r="U189" s="47" t="s">
        <v>74</v>
      </c>
      <c r="V189" s="60" t="s">
        <v>578</v>
      </c>
    </row>
    <row r="190" spans="1:22" s="50" customFormat="1" ht="22.5" customHeight="1">
      <c r="A190" s="49">
        <f t="shared" si="3"/>
        <v>179</v>
      </c>
      <c r="B190" s="49" t="s">
        <v>668</v>
      </c>
      <c r="C190" s="49" t="s">
        <v>583</v>
      </c>
      <c r="D190" s="49" t="s">
        <v>583</v>
      </c>
      <c r="E190" s="56" t="s">
        <v>741</v>
      </c>
      <c r="F190" s="57" t="s">
        <v>500</v>
      </c>
      <c r="G190" s="42" t="s">
        <v>547</v>
      </c>
      <c r="H190" s="42" t="s">
        <v>585</v>
      </c>
      <c r="I190" s="49" t="s">
        <v>865</v>
      </c>
      <c r="J190" s="95" t="s">
        <v>866</v>
      </c>
      <c r="K190" s="49">
        <v>1</v>
      </c>
      <c r="L190" s="49">
        <v>10</v>
      </c>
      <c r="M190" s="106">
        <v>500000</v>
      </c>
      <c r="N190" s="106">
        <v>500000</v>
      </c>
      <c r="O190" s="106"/>
      <c r="P190" s="106">
        <v>0</v>
      </c>
      <c r="Q190" s="106">
        <v>500000</v>
      </c>
      <c r="R190" s="106">
        <v>0</v>
      </c>
      <c r="S190" s="106">
        <v>0</v>
      </c>
      <c r="T190" s="41" t="s">
        <v>560</v>
      </c>
      <c r="U190" s="47" t="s">
        <v>418</v>
      </c>
      <c r="V190" s="135" t="s">
        <v>578</v>
      </c>
    </row>
    <row r="191" spans="1:22" s="50" customFormat="1" ht="22.5" customHeight="1">
      <c r="A191" s="49">
        <f t="shared" si="3"/>
        <v>180</v>
      </c>
      <c r="B191" s="49" t="s">
        <v>669</v>
      </c>
      <c r="C191" s="49" t="s">
        <v>583</v>
      </c>
      <c r="D191" s="49" t="s">
        <v>583</v>
      </c>
      <c r="E191" s="56" t="s">
        <v>742</v>
      </c>
      <c r="F191" s="57" t="s">
        <v>731</v>
      </c>
      <c r="G191" s="42" t="s">
        <v>547</v>
      </c>
      <c r="H191" s="42" t="s">
        <v>585</v>
      </c>
      <c r="I191" s="49" t="s">
        <v>800</v>
      </c>
      <c r="J191" s="95" t="s">
        <v>801</v>
      </c>
      <c r="K191" s="49">
        <v>1</v>
      </c>
      <c r="L191" s="49">
        <v>10</v>
      </c>
      <c r="M191" s="106">
        <v>500000</v>
      </c>
      <c r="N191" s="106">
        <v>500000</v>
      </c>
      <c r="O191" s="106"/>
      <c r="P191" s="106">
        <v>0</v>
      </c>
      <c r="Q191" s="106">
        <v>500000</v>
      </c>
      <c r="R191" s="106">
        <v>0</v>
      </c>
      <c r="S191" s="106">
        <v>0</v>
      </c>
      <c r="T191" s="41" t="s">
        <v>560</v>
      </c>
      <c r="U191" s="47" t="s">
        <v>790</v>
      </c>
      <c r="V191" s="135" t="s">
        <v>578</v>
      </c>
    </row>
    <row r="192" spans="1:22" s="50" customFormat="1" ht="22.5" customHeight="1">
      <c r="A192" s="49">
        <f t="shared" si="3"/>
        <v>181</v>
      </c>
      <c r="B192" s="49" t="s">
        <v>670</v>
      </c>
      <c r="C192" s="49" t="s">
        <v>583</v>
      </c>
      <c r="D192" s="49" t="s">
        <v>583</v>
      </c>
      <c r="E192" s="56" t="s">
        <v>275</v>
      </c>
      <c r="F192" s="57" t="s">
        <v>735</v>
      </c>
      <c r="G192" s="42" t="s">
        <v>547</v>
      </c>
      <c r="H192" s="42" t="s">
        <v>585</v>
      </c>
      <c r="I192" s="49" t="s">
        <v>867</v>
      </c>
      <c r="J192" s="95" t="s">
        <v>868</v>
      </c>
      <c r="K192" s="49">
        <v>1</v>
      </c>
      <c r="L192" s="49">
        <v>10</v>
      </c>
      <c r="M192" s="106">
        <v>500000</v>
      </c>
      <c r="N192" s="106">
        <v>500000</v>
      </c>
      <c r="O192" s="106"/>
      <c r="P192" s="106">
        <v>0</v>
      </c>
      <c r="Q192" s="106">
        <v>500000</v>
      </c>
      <c r="R192" s="106">
        <v>0</v>
      </c>
      <c r="S192" s="106">
        <v>0</v>
      </c>
      <c r="T192" s="41" t="s">
        <v>560</v>
      </c>
      <c r="U192" s="47" t="s">
        <v>782</v>
      </c>
      <c r="V192" s="135" t="s">
        <v>578</v>
      </c>
    </row>
    <row r="193" spans="1:22" s="50" customFormat="1" ht="22.5" customHeight="1">
      <c r="A193" s="49">
        <f t="shared" si="3"/>
        <v>182</v>
      </c>
      <c r="B193" s="49" t="s">
        <v>671</v>
      </c>
      <c r="C193" s="49" t="s">
        <v>583</v>
      </c>
      <c r="D193" s="49" t="s">
        <v>583</v>
      </c>
      <c r="E193" s="56" t="s">
        <v>269</v>
      </c>
      <c r="F193" s="57" t="s">
        <v>612</v>
      </c>
      <c r="G193" s="42" t="s">
        <v>547</v>
      </c>
      <c r="H193" s="42" t="s">
        <v>585</v>
      </c>
      <c r="I193" s="49" t="s">
        <v>800</v>
      </c>
      <c r="J193" s="95" t="s">
        <v>801</v>
      </c>
      <c r="K193" s="49">
        <v>1</v>
      </c>
      <c r="L193" s="49">
        <v>10</v>
      </c>
      <c r="M193" s="106">
        <v>500000</v>
      </c>
      <c r="N193" s="106">
        <v>500000</v>
      </c>
      <c r="O193" s="106"/>
      <c r="P193" s="106">
        <v>0</v>
      </c>
      <c r="Q193" s="106">
        <v>500000</v>
      </c>
      <c r="R193" s="106">
        <v>0</v>
      </c>
      <c r="S193" s="106">
        <v>0</v>
      </c>
      <c r="T193" s="41" t="s">
        <v>560</v>
      </c>
      <c r="U193" s="47" t="s">
        <v>791</v>
      </c>
      <c r="V193" s="135" t="s">
        <v>578</v>
      </c>
    </row>
    <row r="194" spans="1:22" s="50" customFormat="1" ht="22.5" customHeight="1">
      <c r="A194" s="49">
        <f t="shared" si="3"/>
        <v>183</v>
      </c>
      <c r="B194" s="49" t="s">
        <v>912</v>
      </c>
      <c r="C194" s="49" t="s">
        <v>951</v>
      </c>
      <c r="D194" s="49" t="s">
        <v>960</v>
      </c>
      <c r="E194" s="56" t="s">
        <v>972</v>
      </c>
      <c r="F194" s="57" t="s">
        <v>973</v>
      </c>
      <c r="G194" s="42" t="s">
        <v>544</v>
      </c>
      <c r="H194" s="42" t="s">
        <v>577</v>
      </c>
      <c r="I194" s="49" t="s">
        <v>26</v>
      </c>
      <c r="J194" s="95" t="s">
        <v>995</v>
      </c>
      <c r="K194" s="49">
        <v>1</v>
      </c>
      <c r="L194" s="49">
        <v>20</v>
      </c>
      <c r="M194" s="106">
        <v>1050000</v>
      </c>
      <c r="N194" s="106">
        <v>1050000</v>
      </c>
      <c r="O194" s="106"/>
      <c r="P194" s="106"/>
      <c r="Q194" s="106">
        <v>0</v>
      </c>
      <c r="R194" s="106">
        <v>1050000</v>
      </c>
      <c r="S194" s="106">
        <v>0</v>
      </c>
      <c r="T194" s="41" t="s">
        <v>558</v>
      </c>
      <c r="U194" s="47" t="s">
        <v>149</v>
      </c>
      <c r="V194" s="135" t="s">
        <v>578</v>
      </c>
    </row>
    <row r="195" spans="1:22" s="50" customFormat="1" ht="22.5" customHeight="1">
      <c r="A195" s="49">
        <f t="shared" si="3"/>
        <v>184</v>
      </c>
      <c r="B195" s="49" t="s">
        <v>912</v>
      </c>
      <c r="C195" s="49" t="s">
        <v>952</v>
      </c>
      <c r="D195" s="49" t="s">
        <v>960</v>
      </c>
      <c r="E195" s="56" t="s">
        <v>972</v>
      </c>
      <c r="F195" s="57" t="s">
        <v>973</v>
      </c>
      <c r="G195" s="42" t="s">
        <v>544</v>
      </c>
      <c r="H195" s="42" t="s">
        <v>577</v>
      </c>
      <c r="I195" s="49" t="s">
        <v>26</v>
      </c>
      <c r="J195" s="95" t="s">
        <v>995</v>
      </c>
      <c r="K195" s="49">
        <v>1</v>
      </c>
      <c r="L195" s="49">
        <v>20</v>
      </c>
      <c r="M195" s="106">
        <v>1050000</v>
      </c>
      <c r="N195" s="106">
        <v>1050000</v>
      </c>
      <c r="O195" s="106"/>
      <c r="P195" s="106"/>
      <c r="Q195" s="106">
        <v>0</v>
      </c>
      <c r="R195" s="106">
        <v>1050000</v>
      </c>
      <c r="S195" s="106">
        <v>0</v>
      </c>
      <c r="T195" s="41" t="s">
        <v>558</v>
      </c>
      <c r="U195" s="47" t="s">
        <v>766</v>
      </c>
      <c r="V195" s="60" t="s">
        <v>578</v>
      </c>
    </row>
    <row r="196" spans="1:22" s="50" customFormat="1" ht="22.5" customHeight="1">
      <c r="A196" s="49">
        <f t="shared" si="3"/>
        <v>185</v>
      </c>
      <c r="B196" s="49" t="s">
        <v>912</v>
      </c>
      <c r="C196" s="49" t="s">
        <v>1048</v>
      </c>
      <c r="D196" s="49" t="s">
        <v>580</v>
      </c>
      <c r="E196" s="56" t="s">
        <v>972</v>
      </c>
      <c r="F196" s="57" t="s">
        <v>973</v>
      </c>
      <c r="G196" s="42" t="s">
        <v>548</v>
      </c>
      <c r="H196" s="42" t="s">
        <v>581</v>
      </c>
      <c r="I196" s="49" t="s">
        <v>1055</v>
      </c>
      <c r="J196" s="95" t="s">
        <v>1056</v>
      </c>
      <c r="K196" s="49">
        <v>1</v>
      </c>
      <c r="L196" s="49">
        <v>40</v>
      </c>
      <c r="M196" s="106">
        <v>2000000</v>
      </c>
      <c r="N196" s="106">
        <v>2000000</v>
      </c>
      <c r="O196" s="106"/>
      <c r="P196" s="106"/>
      <c r="Q196" s="106">
        <v>0</v>
      </c>
      <c r="R196" s="106">
        <v>2000000</v>
      </c>
      <c r="S196" s="106">
        <v>0</v>
      </c>
      <c r="T196" s="41" t="s">
        <v>423</v>
      </c>
      <c r="U196" s="47" t="s">
        <v>1059</v>
      </c>
      <c r="V196" s="60" t="s">
        <v>578</v>
      </c>
    </row>
    <row r="197" spans="1:22" s="50" customFormat="1" ht="22.5" customHeight="1">
      <c r="A197" s="49">
        <f t="shared" si="3"/>
        <v>186</v>
      </c>
      <c r="B197" s="49" t="s">
        <v>913</v>
      </c>
      <c r="C197" s="49" t="s">
        <v>952</v>
      </c>
      <c r="D197" s="49" t="s">
        <v>960</v>
      </c>
      <c r="E197" s="56" t="s">
        <v>961</v>
      </c>
      <c r="F197" s="57" t="s">
        <v>974</v>
      </c>
      <c r="G197" s="42" t="s">
        <v>544</v>
      </c>
      <c r="H197" s="42" t="s">
        <v>577</v>
      </c>
      <c r="I197" s="49" t="s">
        <v>27</v>
      </c>
      <c r="J197" s="95" t="s">
        <v>995</v>
      </c>
      <c r="K197" s="49">
        <v>1</v>
      </c>
      <c r="L197" s="49">
        <v>20</v>
      </c>
      <c r="M197" s="106">
        <v>1050000</v>
      </c>
      <c r="N197" s="106">
        <v>1050000</v>
      </c>
      <c r="O197" s="106"/>
      <c r="P197" s="106"/>
      <c r="Q197" s="106">
        <v>0</v>
      </c>
      <c r="R197" s="106">
        <v>1050000</v>
      </c>
      <c r="S197" s="106">
        <v>0</v>
      </c>
      <c r="T197" s="41" t="s">
        <v>558</v>
      </c>
      <c r="U197" s="47" t="s">
        <v>150</v>
      </c>
      <c r="V197" s="60" t="s">
        <v>578</v>
      </c>
    </row>
    <row r="198" spans="1:22" s="50" customFormat="1" ht="22.5" customHeight="1">
      <c r="A198" s="49">
        <f t="shared" si="3"/>
        <v>187</v>
      </c>
      <c r="B198" s="49" t="s">
        <v>913</v>
      </c>
      <c r="C198" s="49" t="s">
        <v>953</v>
      </c>
      <c r="D198" s="49" t="s">
        <v>960</v>
      </c>
      <c r="E198" s="56" t="s">
        <v>961</v>
      </c>
      <c r="F198" s="57" t="s">
        <v>974</v>
      </c>
      <c r="G198" s="42" t="s">
        <v>544</v>
      </c>
      <c r="H198" s="42" t="s">
        <v>577</v>
      </c>
      <c r="I198" s="49" t="s">
        <v>27</v>
      </c>
      <c r="J198" s="95" t="s">
        <v>995</v>
      </c>
      <c r="K198" s="49">
        <v>1</v>
      </c>
      <c r="L198" s="49">
        <v>20</v>
      </c>
      <c r="M198" s="106">
        <v>1050000</v>
      </c>
      <c r="N198" s="106">
        <v>1050000</v>
      </c>
      <c r="O198" s="106"/>
      <c r="P198" s="106"/>
      <c r="Q198" s="106">
        <v>0</v>
      </c>
      <c r="R198" s="106">
        <v>1050000</v>
      </c>
      <c r="S198" s="106">
        <v>0</v>
      </c>
      <c r="T198" s="41" t="s">
        <v>558</v>
      </c>
      <c r="U198" s="47" t="s">
        <v>151</v>
      </c>
      <c r="V198" s="135" t="s">
        <v>578</v>
      </c>
    </row>
    <row r="199" spans="1:22" s="50" customFormat="1" ht="22.5" customHeight="1">
      <c r="A199" s="49">
        <f t="shared" si="3"/>
        <v>188</v>
      </c>
      <c r="B199" s="49" t="s">
        <v>672</v>
      </c>
      <c r="C199" s="49" t="s">
        <v>712</v>
      </c>
      <c r="D199" s="49" t="s">
        <v>580</v>
      </c>
      <c r="E199" s="56" t="s">
        <v>743</v>
      </c>
      <c r="F199" s="57" t="s">
        <v>587</v>
      </c>
      <c r="G199" s="42" t="s">
        <v>548</v>
      </c>
      <c r="H199" s="42" t="s">
        <v>581</v>
      </c>
      <c r="I199" s="49" t="s">
        <v>869</v>
      </c>
      <c r="J199" s="95" t="s">
        <v>870</v>
      </c>
      <c r="K199" s="49">
        <v>1</v>
      </c>
      <c r="L199" s="49">
        <v>40</v>
      </c>
      <c r="M199" s="106">
        <v>2000000</v>
      </c>
      <c r="N199" s="106">
        <v>2000000</v>
      </c>
      <c r="O199" s="106"/>
      <c r="P199" s="106"/>
      <c r="Q199" s="106">
        <v>0</v>
      </c>
      <c r="R199" s="106">
        <v>2000000</v>
      </c>
      <c r="S199" s="106">
        <v>0</v>
      </c>
      <c r="T199" s="41" t="s">
        <v>423</v>
      </c>
      <c r="U199" s="47" t="s">
        <v>152</v>
      </c>
      <c r="V199" s="135" t="s">
        <v>578</v>
      </c>
    </row>
    <row r="200" spans="1:22" s="50" customFormat="1" ht="22.5" customHeight="1">
      <c r="A200" s="49">
        <f t="shared" si="3"/>
        <v>189</v>
      </c>
      <c r="B200" s="49" t="s">
        <v>914</v>
      </c>
      <c r="C200" s="49" t="s">
        <v>706</v>
      </c>
      <c r="D200" s="49" t="s">
        <v>960</v>
      </c>
      <c r="E200" s="56" t="s">
        <v>975</v>
      </c>
      <c r="F200" s="57" t="s">
        <v>976</v>
      </c>
      <c r="G200" s="42" t="s">
        <v>544</v>
      </c>
      <c r="H200" s="42" t="s">
        <v>577</v>
      </c>
      <c r="I200" s="49" t="s">
        <v>28</v>
      </c>
      <c r="J200" s="95" t="s">
        <v>29</v>
      </c>
      <c r="K200" s="49">
        <v>1</v>
      </c>
      <c r="L200" s="49">
        <v>20</v>
      </c>
      <c r="M200" s="106">
        <v>1050000</v>
      </c>
      <c r="N200" s="106">
        <v>1050000</v>
      </c>
      <c r="O200" s="106"/>
      <c r="P200" s="106"/>
      <c r="Q200" s="106">
        <v>0</v>
      </c>
      <c r="R200" s="106">
        <v>1050000</v>
      </c>
      <c r="S200" s="106">
        <v>0</v>
      </c>
      <c r="T200" s="41" t="s">
        <v>558</v>
      </c>
      <c r="U200" s="47" t="s">
        <v>153</v>
      </c>
      <c r="V200" s="135" t="s">
        <v>578</v>
      </c>
    </row>
    <row r="201" spans="1:22" s="50" customFormat="1" ht="22.5" customHeight="1">
      <c r="A201" s="49">
        <f t="shared" si="3"/>
        <v>190</v>
      </c>
      <c r="B201" s="49" t="s">
        <v>914</v>
      </c>
      <c r="C201" s="49" t="s">
        <v>691</v>
      </c>
      <c r="D201" s="49" t="s">
        <v>960</v>
      </c>
      <c r="E201" s="56" t="s">
        <v>975</v>
      </c>
      <c r="F201" s="57" t="s">
        <v>976</v>
      </c>
      <c r="G201" s="42" t="s">
        <v>544</v>
      </c>
      <c r="H201" s="42" t="s">
        <v>577</v>
      </c>
      <c r="I201" s="49" t="s">
        <v>30</v>
      </c>
      <c r="J201" s="95" t="s">
        <v>29</v>
      </c>
      <c r="K201" s="49">
        <v>1</v>
      </c>
      <c r="L201" s="49">
        <v>20</v>
      </c>
      <c r="M201" s="106">
        <v>1050000</v>
      </c>
      <c r="N201" s="106">
        <v>1050000</v>
      </c>
      <c r="O201" s="106"/>
      <c r="P201" s="106"/>
      <c r="Q201" s="106">
        <v>0</v>
      </c>
      <c r="R201" s="106">
        <v>1050000</v>
      </c>
      <c r="S201" s="106">
        <v>0</v>
      </c>
      <c r="T201" s="41" t="s">
        <v>558</v>
      </c>
      <c r="U201" s="47" t="s">
        <v>130</v>
      </c>
      <c r="V201" s="60" t="s">
        <v>578</v>
      </c>
    </row>
    <row r="202" spans="1:22" s="50" customFormat="1" ht="22.5" customHeight="1">
      <c r="A202" s="49">
        <f t="shared" si="3"/>
        <v>191</v>
      </c>
      <c r="B202" s="49" t="s">
        <v>914</v>
      </c>
      <c r="C202" s="49" t="s">
        <v>583</v>
      </c>
      <c r="D202" s="49" t="s">
        <v>583</v>
      </c>
      <c r="E202" s="56" t="s">
        <v>975</v>
      </c>
      <c r="F202" s="57" t="s">
        <v>976</v>
      </c>
      <c r="G202" s="42" t="s">
        <v>547</v>
      </c>
      <c r="H202" s="42" t="s">
        <v>473</v>
      </c>
      <c r="I202" s="49" t="s">
        <v>31</v>
      </c>
      <c r="J202" s="95" t="s">
        <v>32</v>
      </c>
      <c r="K202" s="49">
        <v>1</v>
      </c>
      <c r="L202" s="49">
        <v>20</v>
      </c>
      <c r="M202" s="106">
        <v>1500000</v>
      </c>
      <c r="N202" s="106">
        <v>1500000</v>
      </c>
      <c r="O202" s="106"/>
      <c r="P202" s="106"/>
      <c r="Q202" s="106">
        <v>0</v>
      </c>
      <c r="R202" s="106">
        <v>1500000</v>
      </c>
      <c r="S202" s="106">
        <v>0</v>
      </c>
      <c r="T202" s="41" t="s">
        <v>560</v>
      </c>
      <c r="U202" s="47" t="s">
        <v>154</v>
      </c>
      <c r="V202" s="60" t="s">
        <v>578</v>
      </c>
    </row>
    <row r="203" spans="1:22" s="50" customFormat="1" ht="22.5" customHeight="1">
      <c r="A203" s="49">
        <f t="shared" si="3"/>
        <v>192</v>
      </c>
      <c r="B203" s="49" t="s">
        <v>915</v>
      </c>
      <c r="C203" s="49" t="s">
        <v>954</v>
      </c>
      <c r="D203" s="49" t="s">
        <v>960</v>
      </c>
      <c r="E203" s="56" t="s">
        <v>744</v>
      </c>
      <c r="F203" s="57" t="s">
        <v>977</v>
      </c>
      <c r="G203" s="42" t="s">
        <v>991</v>
      </c>
      <c r="H203" s="42" t="s">
        <v>190</v>
      </c>
      <c r="I203" s="49" t="s">
        <v>33</v>
      </c>
      <c r="J203" s="95" t="s">
        <v>34</v>
      </c>
      <c r="K203" s="49">
        <v>1</v>
      </c>
      <c r="L203" s="49">
        <v>15</v>
      </c>
      <c r="M203" s="106">
        <v>750000</v>
      </c>
      <c r="N203" s="106">
        <v>750000</v>
      </c>
      <c r="O203" s="106"/>
      <c r="P203" s="106"/>
      <c r="Q203" s="106">
        <v>0</v>
      </c>
      <c r="R203" s="106">
        <v>750000</v>
      </c>
      <c r="S203" s="106">
        <v>0</v>
      </c>
      <c r="T203" s="41" t="s">
        <v>155</v>
      </c>
      <c r="U203" s="47" t="s">
        <v>156</v>
      </c>
      <c r="V203" s="135" t="s">
        <v>578</v>
      </c>
    </row>
    <row r="204" spans="1:22" s="50" customFormat="1" ht="22.5" customHeight="1">
      <c r="A204" s="49">
        <f t="shared" si="3"/>
        <v>193</v>
      </c>
      <c r="B204" s="49" t="s">
        <v>915</v>
      </c>
      <c r="C204" s="49" t="s">
        <v>708</v>
      </c>
      <c r="D204" s="49" t="s">
        <v>960</v>
      </c>
      <c r="E204" s="56" t="s">
        <v>744</v>
      </c>
      <c r="F204" s="57" t="s">
        <v>977</v>
      </c>
      <c r="G204" s="42" t="s">
        <v>544</v>
      </c>
      <c r="H204" s="42" t="s">
        <v>577</v>
      </c>
      <c r="I204" s="49" t="s">
        <v>33</v>
      </c>
      <c r="J204" s="95" t="s">
        <v>34</v>
      </c>
      <c r="K204" s="49">
        <v>1</v>
      </c>
      <c r="L204" s="49">
        <v>20</v>
      </c>
      <c r="M204" s="106">
        <v>1050000</v>
      </c>
      <c r="N204" s="106">
        <v>1050000</v>
      </c>
      <c r="O204" s="106"/>
      <c r="P204" s="106"/>
      <c r="Q204" s="106">
        <v>0</v>
      </c>
      <c r="R204" s="106">
        <v>1050000</v>
      </c>
      <c r="S204" s="106">
        <v>0</v>
      </c>
      <c r="T204" s="41" t="s">
        <v>558</v>
      </c>
      <c r="U204" s="47" t="s">
        <v>157</v>
      </c>
      <c r="V204" s="135" t="s">
        <v>578</v>
      </c>
    </row>
    <row r="205" spans="1:22" s="50" customFormat="1" ht="22.5" customHeight="1">
      <c r="A205" s="49">
        <f t="shared" si="3"/>
        <v>194</v>
      </c>
      <c r="B205" s="49" t="s">
        <v>915</v>
      </c>
      <c r="C205" s="49" t="s">
        <v>955</v>
      </c>
      <c r="D205" s="49" t="s">
        <v>960</v>
      </c>
      <c r="E205" s="56" t="s">
        <v>744</v>
      </c>
      <c r="F205" s="57" t="s">
        <v>977</v>
      </c>
      <c r="G205" s="42" t="s">
        <v>544</v>
      </c>
      <c r="H205" s="42" t="s">
        <v>577</v>
      </c>
      <c r="I205" s="49" t="s">
        <v>33</v>
      </c>
      <c r="J205" s="95" t="s">
        <v>34</v>
      </c>
      <c r="K205" s="49">
        <v>1</v>
      </c>
      <c r="L205" s="49">
        <v>20</v>
      </c>
      <c r="M205" s="106">
        <v>1050000</v>
      </c>
      <c r="N205" s="106">
        <v>1050000</v>
      </c>
      <c r="O205" s="106"/>
      <c r="P205" s="106"/>
      <c r="Q205" s="106">
        <v>0</v>
      </c>
      <c r="R205" s="106">
        <v>1050000</v>
      </c>
      <c r="S205" s="106">
        <v>0</v>
      </c>
      <c r="T205" s="41" t="s">
        <v>558</v>
      </c>
      <c r="U205" s="47" t="s">
        <v>158</v>
      </c>
      <c r="V205" s="135" t="s">
        <v>578</v>
      </c>
    </row>
    <row r="206" spans="1:22" s="50" customFormat="1" ht="22.5" customHeight="1">
      <c r="A206" s="49">
        <f aca="true" t="shared" si="4" ref="A206:A268">A205+1</f>
        <v>195</v>
      </c>
      <c r="B206" s="49" t="s">
        <v>915</v>
      </c>
      <c r="C206" s="49" t="s">
        <v>955</v>
      </c>
      <c r="D206" s="49" t="s">
        <v>960</v>
      </c>
      <c r="E206" s="56" t="s">
        <v>744</v>
      </c>
      <c r="F206" s="57" t="s">
        <v>977</v>
      </c>
      <c r="G206" s="42" t="s">
        <v>544</v>
      </c>
      <c r="H206" s="42" t="s">
        <v>577</v>
      </c>
      <c r="I206" s="49" t="s">
        <v>33</v>
      </c>
      <c r="J206" s="95" t="s">
        <v>34</v>
      </c>
      <c r="K206" s="49">
        <v>1</v>
      </c>
      <c r="L206" s="49">
        <v>20</v>
      </c>
      <c r="M206" s="106">
        <v>1050000</v>
      </c>
      <c r="N206" s="106">
        <v>1050000</v>
      </c>
      <c r="O206" s="106"/>
      <c r="P206" s="106"/>
      <c r="Q206" s="106">
        <v>0</v>
      </c>
      <c r="R206" s="106">
        <v>1050000</v>
      </c>
      <c r="S206" s="106">
        <v>0</v>
      </c>
      <c r="T206" s="41" t="s">
        <v>558</v>
      </c>
      <c r="U206" s="47" t="s">
        <v>159</v>
      </c>
      <c r="V206" s="60" t="s">
        <v>578</v>
      </c>
    </row>
    <row r="207" spans="1:22" s="50" customFormat="1" ht="22.5" customHeight="1">
      <c r="A207" s="49">
        <f t="shared" si="4"/>
        <v>196</v>
      </c>
      <c r="B207" s="49" t="s">
        <v>916</v>
      </c>
      <c r="C207" s="49" t="s">
        <v>951</v>
      </c>
      <c r="D207" s="49" t="s">
        <v>960</v>
      </c>
      <c r="E207" s="56" t="s">
        <v>978</v>
      </c>
      <c r="F207" s="57" t="s">
        <v>979</v>
      </c>
      <c r="G207" s="42" t="s">
        <v>550</v>
      </c>
      <c r="H207" s="42" t="s">
        <v>588</v>
      </c>
      <c r="I207" s="49" t="s">
        <v>35</v>
      </c>
      <c r="J207" s="95" t="s">
        <v>36</v>
      </c>
      <c r="K207" s="49">
        <v>1</v>
      </c>
      <c r="L207" s="49">
        <v>6</v>
      </c>
      <c r="M207" s="106">
        <v>400000</v>
      </c>
      <c r="N207" s="106">
        <v>400000</v>
      </c>
      <c r="O207" s="106"/>
      <c r="P207" s="106"/>
      <c r="Q207" s="106">
        <v>0</v>
      </c>
      <c r="R207" s="106">
        <v>400000</v>
      </c>
      <c r="S207" s="106">
        <v>0</v>
      </c>
      <c r="T207" s="41" t="s">
        <v>562</v>
      </c>
      <c r="U207" s="47" t="s">
        <v>769</v>
      </c>
      <c r="V207" s="60" t="s">
        <v>578</v>
      </c>
    </row>
    <row r="208" spans="1:22" s="50" customFormat="1" ht="22.5" customHeight="1">
      <c r="A208" s="49">
        <f t="shared" si="4"/>
        <v>197</v>
      </c>
      <c r="B208" s="49" t="s">
        <v>916</v>
      </c>
      <c r="C208" s="49" t="s">
        <v>953</v>
      </c>
      <c r="D208" s="49" t="s">
        <v>960</v>
      </c>
      <c r="E208" s="56" t="s">
        <v>978</v>
      </c>
      <c r="F208" s="57" t="s">
        <v>979</v>
      </c>
      <c r="G208" s="42" t="s">
        <v>550</v>
      </c>
      <c r="H208" s="42" t="s">
        <v>588</v>
      </c>
      <c r="I208" s="49" t="s">
        <v>35</v>
      </c>
      <c r="J208" s="95" t="s">
        <v>36</v>
      </c>
      <c r="K208" s="49">
        <v>1</v>
      </c>
      <c r="L208" s="49">
        <v>6</v>
      </c>
      <c r="M208" s="106">
        <v>400000</v>
      </c>
      <c r="N208" s="106">
        <v>400000</v>
      </c>
      <c r="O208" s="106"/>
      <c r="P208" s="106"/>
      <c r="Q208" s="106">
        <v>0</v>
      </c>
      <c r="R208" s="106">
        <v>400000</v>
      </c>
      <c r="S208" s="106">
        <v>0</v>
      </c>
      <c r="T208" s="41" t="s">
        <v>562</v>
      </c>
      <c r="U208" s="47" t="s">
        <v>160</v>
      </c>
      <c r="V208" s="60" t="s">
        <v>578</v>
      </c>
    </row>
    <row r="209" spans="1:22" s="50" customFormat="1" ht="22.5" customHeight="1">
      <c r="A209" s="49">
        <f t="shared" si="4"/>
        <v>198</v>
      </c>
      <c r="B209" s="49" t="s">
        <v>918</v>
      </c>
      <c r="C209" s="49" t="s">
        <v>583</v>
      </c>
      <c r="D209" s="49" t="s">
        <v>583</v>
      </c>
      <c r="E209" s="56" t="s">
        <v>524</v>
      </c>
      <c r="F209" s="57" t="s">
        <v>981</v>
      </c>
      <c r="G209" s="42" t="s">
        <v>545</v>
      </c>
      <c r="H209" s="42" t="s">
        <v>582</v>
      </c>
      <c r="I209" s="49" t="s">
        <v>37</v>
      </c>
      <c r="J209" s="95" t="s">
        <v>38</v>
      </c>
      <c r="K209" s="49">
        <v>1</v>
      </c>
      <c r="L209" s="49">
        <v>20</v>
      </c>
      <c r="M209" s="106">
        <v>1000000</v>
      </c>
      <c r="N209" s="106">
        <v>1000000</v>
      </c>
      <c r="O209" s="106"/>
      <c r="P209" s="106"/>
      <c r="Q209" s="106">
        <v>0</v>
      </c>
      <c r="R209" s="106">
        <v>1000000</v>
      </c>
      <c r="S209" s="106">
        <v>0</v>
      </c>
      <c r="T209" s="41" t="s">
        <v>559</v>
      </c>
      <c r="U209" s="47" t="s">
        <v>161</v>
      </c>
      <c r="V209" s="135" t="s">
        <v>578</v>
      </c>
    </row>
    <row r="210" spans="1:22" s="50" customFormat="1" ht="22.5" customHeight="1">
      <c r="A210" s="49">
        <f t="shared" si="4"/>
        <v>199</v>
      </c>
      <c r="B210" s="49" t="s">
        <v>919</v>
      </c>
      <c r="C210" s="49" t="s">
        <v>956</v>
      </c>
      <c r="D210" s="49" t="s">
        <v>960</v>
      </c>
      <c r="E210" s="56" t="s">
        <v>982</v>
      </c>
      <c r="F210" s="57" t="s">
        <v>983</v>
      </c>
      <c r="G210" s="42" t="s">
        <v>544</v>
      </c>
      <c r="H210" s="42" t="s">
        <v>577</v>
      </c>
      <c r="I210" s="49" t="s">
        <v>39</v>
      </c>
      <c r="J210" s="95" t="s">
        <v>40</v>
      </c>
      <c r="K210" s="49">
        <v>1</v>
      </c>
      <c r="L210" s="49">
        <v>20</v>
      </c>
      <c r="M210" s="106">
        <v>1050000</v>
      </c>
      <c r="N210" s="106">
        <v>1050000</v>
      </c>
      <c r="O210" s="106"/>
      <c r="P210" s="106"/>
      <c r="Q210" s="106">
        <v>0</v>
      </c>
      <c r="R210" s="106">
        <v>1050000</v>
      </c>
      <c r="S210" s="106">
        <v>0</v>
      </c>
      <c r="T210" s="41" t="s">
        <v>558</v>
      </c>
      <c r="U210" s="47" t="s">
        <v>162</v>
      </c>
      <c r="V210" s="135" t="s">
        <v>578</v>
      </c>
    </row>
    <row r="211" spans="1:22" s="50" customFormat="1" ht="22.5" customHeight="1">
      <c r="A211" s="49">
        <f t="shared" si="4"/>
        <v>200</v>
      </c>
      <c r="B211" s="49" t="s">
        <v>919</v>
      </c>
      <c r="C211" s="49" t="s">
        <v>957</v>
      </c>
      <c r="D211" s="49" t="s">
        <v>960</v>
      </c>
      <c r="E211" s="56" t="s">
        <v>982</v>
      </c>
      <c r="F211" s="57" t="s">
        <v>983</v>
      </c>
      <c r="G211" s="42" t="s">
        <v>544</v>
      </c>
      <c r="H211" s="42" t="s">
        <v>577</v>
      </c>
      <c r="I211" s="49" t="s">
        <v>39</v>
      </c>
      <c r="J211" s="95" t="s">
        <v>40</v>
      </c>
      <c r="K211" s="49">
        <v>1</v>
      </c>
      <c r="L211" s="49">
        <v>20</v>
      </c>
      <c r="M211" s="106">
        <v>1050000</v>
      </c>
      <c r="N211" s="106">
        <v>1050000</v>
      </c>
      <c r="O211" s="106"/>
      <c r="P211" s="106"/>
      <c r="Q211" s="106">
        <v>0</v>
      </c>
      <c r="R211" s="106">
        <v>1050000</v>
      </c>
      <c r="S211" s="106">
        <v>0</v>
      </c>
      <c r="T211" s="41" t="s">
        <v>558</v>
      </c>
      <c r="U211" s="47" t="s">
        <v>163</v>
      </c>
      <c r="V211" s="135" t="s">
        <v>578</v>
      </c>
    </row>
    <row r="212" spans="1:22" s="50" customFormat="1" ht="22.5" customHeight="1">
      <c r="A212" s="49">
        <f t="shared" si="4"/>
        <v>201</v>
      </c>
      <c r="B212" s="49" t="s">
        <v>919</v>
      </c>
      <c r="C212" s="49" t="s">
        <v>953</v>
      </c>
      <c r="D212" s="49" t="s">
        <v>960</v>
      </c>
      <c r="E212" s="56" t="s">
        <v>982</v>
      </c>
      <c r="F212" s="57" t="s">
        <v>983</v>
      </c>
      <c r="G212" s="42" t="s">
        <v>544</v>
      </c>
      <c r="H212" s="42" t="s">
        <v>577</v>
      </c>
      <c r="I212" s="49" t="s">
        <v>39</v>
      </c>
      <c r="J212" s="95" t="s">
        <v>40</v>
      </c>
      <c r="K212" s="49">
        <v>1</v>
      </c>
      <c r="L212" s="49">
        <v>20</v>
      </c>
      <c r="M212" s="106">
        <v>1050000</v>
      </c>
      <c r="N212" s="106">
        <v>1050000</v>
      </c>
      <c r="O212" s="106"/>
      <c r="P212" s="106"/>
      <c r="Q212" s="106">
        <v>0</v>
      </c>
      <c r="R212" s="106">
        <v>1050000</v>
      </c>
      <c r="S212" s="106">
        <v>0</v>
      </c>
      <c r="T212" s="41" t="s">
        <v>558</v>
      </c>
      <c r="U212" s="47" t="s">
        <v>164</v>
      </c>
      <c r="V212" s="60" t="s">
        <v>578</v>
      </c>
    </row>
    <row r="213" spans="1:22" s="50" customFormat="1" ht="22.5" customHeight="1">
      <c r="A213" s="49">
        <f t="shared" si="4"/>
        <v>202</v>
      </c>
      <c r="B213" s="49" t="s">
        <v>919</v>
      </c>
      <c r="C213" s="49" t="s">
        <v>953</v>
      </c>
      <c r="D213" s="49" t="s">
        <v>960</v>
      </c>
      <c r="E213" s="56" t="s">
        <v>982</v>
      </c>
      <c r="F213" s="57" t="s">
        <v>983</v>
      </c>
      <c r="G213" s="42" t="s">
        <v>544</v>
      </c>
      <c r="H213" s="42" t="s">
        <v>577</v>
      </c>
      <c r="I213" s="49" t="s">
        <v>39</v>
      </c>
      <c r="J213" s="95" t="s">
        <v>40</v>
      </c>
      <c r="K213" s="49">
        <v>1</v>
      </c>
      <c r="L213" s="49">
        <v>20</v>
      </c>
      <c r="M213" s="106">
        <v>1050000</v>
      </c>
      <c r="N213" s="106">
        <v>1050000</v>
      </c>
      <c r="O213" s="106"/>
      <c r="P213" s="106"/>
      <c r="Q213" s="106">
        <v>0</v>
      </c>
      <c r="R213" s="106">
        <v>1050000</v>
      </c>
      <c r="S213" s="106">
        <v>0</v>
      </c>
      <c r="T213" s="41" t="s">
        <v>558</v>
      </c>
      <c r="U213" s="47" t="s">
        <v>165</v>
      </c>
      <c r="V213" s="60" t="s">
        <v>578</v>
      </c>
    </row>
    <row r="214" spans="1:22" s="50" customFormat="1" ht="22.5" customHeight="1">
      <c r="A214" s="49">
        <f t="shared" si="4"/>
        <v>203</v>
      </c>
      <c r="B214" s="49" t="s">
        <v>920</v>
      </c>
      <c r="C214" s="49" t="s">
        <v>927</v>
      </c>
      <c r="D214" s="49" t="s">
        <v>960</v>
      </c>
      <c r="E214" s="56" t="s">
        <v>984</v>
      </c>
      <c r="F214" s="57" t="s">
        <v>985</v>
      </c>
      <c r="G214" s="42" t="s">
        <v>550</v>
      </c>
      <c r="H214" s="42" t="s">
        <v>588</v>
      </c>
      <c r="I214" s="49" t="s">
        <v>996</v>
      </c>
      <c r="J214" s="95" t="s">
        <v>997</v>
      </c>
      <c r="K214" s="49">
        <v>1</v>
      </c>
      <c r="L214" s="49">
        <v>6</v>
      </c>
      <c r="M214" s="106">
        <v>400000</v>
      </c>
      <c r="N214" s="106">
        <v>400000</v>
      </c>
      <c r="O214" s="106"/>
      <c r="P214" s="106"/>
      <c r="Q214" s="106">
        <v>0</v>
      </c>
      <c r="R214" s="106">
        <v>400000</v>
      </c>
      <c r="S214" s="106">
        <v>0</v>
      </c>
      <c r="T214" s="41" t="s">
        <v>562</v>
      </c>
      <c r="U214" s="47" t="s">
        <v>166</v>
      </c>
      <c r="V214" s="60" t="s">
        <v>578</v>
      </c>
    </row>
    <row r="215" spans="1:22" s="50" customFormat="1" ht="22.5" customHeight="1">
      <c r="A215" s="49">
        <f t="shared" si="4"/>
        <v>204</v>
      </c>
      <c r="B215" s="49" t="s">
        <v>920</v>
      </c>
      <c r="C215" s="49" t="s">
        <v>927</v>
      </c>
      <c r="D215" s="49" t="s">
        <v>960</v>
      </c>
      <c r="E215" s="56" t="s">
        <v>984</v>
      </c>
      <c r="F215" s="57" t="s">
        <v>985</v>
      </c>
      <c r="G215" s="42" t="s">
        <v>550</v>
      </c>
      <c r="H215" s="42" t="s">
        <v>588</v>
      </c>
      <c r="I215" s="49" t="s">
        <v>996</v>
      </c>
      <c r="J215" s="95" t="s">
        <v>997</v>
      </c>
      <c r="K215" s="49">
        <v>1</v>
      </c>
      <c r="L215" s="49">
        <v>6</v>
      </c>
      <c r="M215" s="106">
        <v>400000</v>
      </c>
      <c r="N215" s="106">
        <v>400000</v>
      </c>
      <c r="O215" s="106"/>
      <c r="P215" s="106"/>
      <c r="Q215" s="106">
        <v>0</v>
      </c>
      <c r="R215" s="106">
        <v>400000</v>
      </c>
      <c r="S215" s="106">
        <v>0</v>
      </c>
      <c r="T215" s="41" t="s">
        <v>562</v>
      </c>
      <c r="U215" s="47" t="s">
        <v>775</v>
      </c>
      <c r="V215" s="60" t="s">
        <v>578</v>
      </c>
    </row>
    <row r="216" spans="1:22" s="50" customFormat="1" ht="22.5" customHeight="1">
      <c r="A216" s="49">
        <f t="shared" si="4"/>
        <v>205</v>
      </c>
      <c r="B216" s="49" t="s">
        <v>921</v>
      </c>
      <c r="C216" s="49" t="s">
        <v>714</v>
      </c>
      <c r="D216" s="49" t="s">
        <v>960</v>
      </c>
      <c r="E216" s="56" t="s">
        <v>986</v>
      </c>
      <c r="F216" s="57" t="s">
        <v>981</v>
      </c>
      <c r="G216" s="42" t="s">
        <v>550</v>
      </c>
      <c r="H216" s="42" t="s">
        <v>588</v>
      </c>
      <c r="I216" s="49" t="s">
        <v>996</v>
      </c>
      <c r="J216" s="95" t="s">
        <v>997</v>
      </c>
      <c r="K216" s="49">
        <v>1</v>
      </c>
      <c r="L216" s="49">
        <v>6</v>
      </c>
      <c r="M216" s="106">
        <v>400000</v>
      </c>
      <c r="N216" s="106">
        <v>400000</v>
      </c>
      <c r="O216" s="106"/>
      <c r="P216" s="106"/>
      <c r="Q216" s="106">
        <v>0</v>
      </c>
      <c r="R216" s="106">
        <v>400000</v>
      </c>
      <c r="S216" s="106">
        <v>0</v>
      </c>
      <c r="T216" s="41" t="s">
        <v>562</v>
      </c>
      <c r="U216" s="47" t="s">
        <v>113</v>
      </c>
      <c r="V216" s="60" t="s">
        <v>578</v>
      </c>
    </row>
    <row r="217" spans="1:22" s="50" customFormat="1" ht="22.5" customHeight="1">
      <c r="A217" s="49">
        <f t="shared" si="4"/>
        <v>206</v>
      </c>
      <c r="B217" s="49" t="s">
        <v>921</v>
      </c>
      <c r="C217" s="49" t="s">
        <v>714</v>
      </c>
      <c r="D217" s="49" t="s">
        <v>960</v>
      </c>
      <c r="E217" s="56" t="s">
        <v>986</v>
      </c>
      <c r="F217" s="57" t="s">
        <v>981</v>
      </c>
      <c r="G217" s="42" t="s">
        <v>550</v>
      </c>
      <c r="H217" s="42" t="s">
        <v>588</v>
      </c>
      <c r="I217" s="49" t="s">
        <v>996</v>
      </c>
      <c r="J217" s="95" t="s">
        <v>997</v>
      </c>
      <c r="K217" s="49">
        <v>1</v>
      </c>
      <c r="L217" s="49">
        <v>6</v>
      </c>
      <c r="M217" s="106">
        <v>400000</v>
      </c>
      <c r="N217" s="106">
        <v>400000</v>
      </c>
      <c r="O217" s="106"/>
      <c r="P217" s="106"/>
      <c r="Q217" s="106">
        <v>0</v>
      </c>
      <c r="R217" s="106">
        <v>400000</v>
      </c>
      <c r="S217" s="106">
        <v>0</v>
      </c>
      <c r="T217" s="41" t="s">
        <v>562</v>
      </c>
      <c r="U217" s="47" t="s">
        <v>167</v>
      </c>
      <c r="V217" s="60" t="s">
        <v>578</v>
      </c>
    </row>
    <row r="218" spans="1:22" s="50" customFormat="1" ht="22.5" customHeight="1">
      <c r="A218" s="49">
        <f t="shared" si="4"/>
        <v>207</v>
      </c>
      <c r="B218" s="49" t="s">
        <v>673</v>
      </c>
      <c r="C218" s="49" t="s">
        <v>583</v>
      </c>
      <c r="D218" s="49" t="s">
        <v>583</v>
      </c>
      <c r="E218" s="56" t="s">
        <v>531</v>
      </c>
      <c r="F218" s="57" t="s">
        <v>738</v>
      </c>
      <c r="G218" s="42" t="s">
        <v>545</v>
      </c>
      <c r="H218" s="42" t="s">
        <v>582</v>
      </c>
      <c r="I218" s="49" t="s">
        <v>800</v>
      </c>
      <c r="J218" s="95" t="s">
        <v>801</v>
      </c>
      <c r="K218" s="49">
        <v>1</v>
      </c>
      <c r="L218" s="49">
        <v>20</v>
      </c>
      <c r="M218" s="106">
        <v>1000000</v>
      </c>
      <c r="N218" s="106">
        <v>1000000</v>
      </c>
      <c r="O218" s="106"/>
      <c r="P218" s="106">
        <v>0</v>
      </c>
      <c r="Q218" s="106">
        <v>1000000</v>
      </c>
      <c r="R218" s="106">
        <v>0</v>
      </c>
      <c r="S218" s="106">
        <v>0</v>
      </c>
      <c r="T218" s="41" t="s">
        <v>559</v>
      </c>
      <c r="U218" s="47" t="s">
        <v>792</v>
      </c>
      <c r="V218" s="60" t="s">
        <v>578</v>
      </c>
    </row>
    <row r="219" spans="1:22" s="50" customFormat="1" ht="22.5" customHeight="1">
      <c r="A219" s="49">
        <f t="shared" si="4"/>
        <v>208</v>
      </c>
      <c r="B219" s="49" t="s">
        <v>335</v>
      </c>
      <c r="C219" s="49" t="s">
        <v>583</v>
      </c>
      <c r="D219" s="49" t="s">
        <v>583</v>
      </c>
      <c r="E219" s="56" t="s">
        <v>399</v>
      </c>
      <c r="F219" s="57" t="s">
        <v>521</v>
      </c>
      <c r="G219" s="42" t="s">
        <v>547</v>
      </c>
      <c r="H219" s="42" t="s">
        <v>585</v>
      </c>
      <c r="I219" s="49" t="s">
        <v>627</v>
      </c>
      <c r="J219" s="95" t="s">
        <v>628</v>
      </c>
      <c r="K219" s="49">
        <v>1</v>
      </c>
      <c r="L219" s="49">
        <v>10</v>
      </c>
      <c r="M219" s="106">
        <v>500000</v>
      </c>
      <c r="N219" s="106">
        <v>500000</v>
      </c>
      <c r="O219" s="106"/>
      <c r="P219" s="106">
        <v>0</v>
      </c>
      <c r="Q219" s="106">
        <v>500000</v>
      </c>
      <c r="R219" s="106">
        <v>0</v>
      </c>
      <c r="S219" s="106">
        <v>0</v>
      </c>
      <c r="T219" s="41" t="s">
        <v>560</v>
      </c>
      <c r="U219" s="47" t="s">
        <v>569</v>
      </c>
      <c r="V219" s="135" t="s">
        <v>578</v>
      </c>
    </row>
    <row r="220" spans="1:22" s="50" customFormat="1" ht="22.5" customHeight="1">
      <c r="A220" s="49">
        <f t="shared" si="4"/>
        <v>209</v>
      </c>
      <c r="B220" s="49" t="s">
        <v>674</v>
      </c>
      <c r="C220" s="49" t="s">
        <v>689</v>
      </c>
      <c r="D220" s="49" t="s">
        <v>580</v>
      </c>
      <c r="E220" s="56" t="s">
        <v>745</v>
      </c>
      <c r="F220" s="57" t="s">
        <v>746</v>
      </c>
      <c r="G220" s="42" t="s">
        <v>281</v>
      </c>
      <c r="H220" s="42" t="s">
        <v>584</v>
      </c>
      <c r="I220" s="49" t="s">
        <v>816</v>
      </c>
      <c r="J220" s="49" t="s">
        <v>817</v>
      </c>
      <c r="K220" s="49">
        <v>1</v>
      </c>
      <c r="L220" s="49">
        <v>12</v>
      </c>
      <c r="M220" s="106">
        <v>600000</v>
      </c>
      <c r="N220" s="106">
        <v>600000</v>
      </c>
      <c r="O220" s="106">
        <v>300000</v>
      </c>
      <c r="P220" s="106">
        <v>300000</v>
      </c>
      <c r="Q220" s="106">
        <v>0</v>
      </c>
      <c r="R220" s="106">
        <v>300000</v>
      </c>
      <c r="S220" s="106">
        <v>0</v>
      </c>
      <c r="T220" s="41" t="s">
        <v>564</v>
      </c>
      <c r="U220" s="47" t="s">
        <v>793</v>
      </c>
      <c r="V220" s="60" t="s">
        <v>578</v>
      </c>
    </row>
    <row r="221" spans="1:22" s="50" customFormat="1" ht="22.5" customHeight="1">
      <c r="A221" s="49">
        <f t="shared" si="4"/>
        <v>210</v>
      </c>
      <c r="B221" s="49" t="s">
        <v>922</v>
      </c>
      <c r="C221" s="49" t="s">
        <v>958</v>
      </c>
      <c r="D221" s="49" t="s">
        <v>580</v>
      </c>
      <c r="E221" s="56" t="s">
        <v>987</v>
      </c>
      <c r="F221" s="57" t="s">
        <v>988</v>
      </c>
      <c r="G221" s="42" t="s">
        <v>878</v>
      </c>
      <c r="H221" s="42" t="s">
        <v>579</v>
      </c>
      <c r="I221" s="49" t="s">
        <v>816</v>
      </c>
      <c r="J221" s="95" t="s">
        <v>817</v>
      </c>
      <c r="K221" s="49">
        <v>1</v>
      </c>
      <c r="L221" s="49">
        <v>28</v>
      </c>
      <c r="M221" s="106">
        <v>1400000</v>
      </c>
      <c r="N221" s="106">
        <v>1400000</v>
      </c>
      <c r="O221" s="106"/>
      <c r="P221" s="106"/>
      <c r="Q221" s="106">
        <v>0</v>
      </c>
      <c r="R221" s="106">
        <v>1400000</v>
      </c>
      <c r="S221" s="106">
        <v>0</v>
      </c>
      <c r="T221" s="41" t="s">
        <v>754</v>
      </c>
      <c r="U221" s="47" t="s">
        <v>168</v>
      </c>
      <c r="V221" s="60" t="s">
        <v>578</v>
      </c>
    </row>
    <row r="222" spans="1:22" s="50" customFormat="1" ht="22.5" customHeight="1">
      <c r="A222" s="49">
        <f t="shared" si="4"/>
        <v>211</v>
      </c>
      <c r="B222" s="49" t="s">
        <v>675</v>
      </c>
      <c r="C222" s="49" t="s">
        <v>690</v>
      </c>
      <c r="D222" s="49" t="s">
        <v>580</v>
      </c>
      <c r="E222" s="56" t="s">
        <v>747</v>
      </c>
      <c r="F222" s="57" t="s">
        <v>518</v>
      </c>
      <c r="G222" s="42" t="s">
        <v>878</v>
      </c>
      <c r="H222" s="42" t="s">
        <v>579</v>
      </c>
      <c r="I222" s="49" t="s">
        <v>825</v>
      </c>
      <c r="J222" s="49" t="s">
        <v>826</v>
      </c>
      <c r="K222" s="49">
        <v>1</v>
      </c>
      <c r="L222" s="49">
        <v>28</v>
      </c>
      <c r="M222" s="106">
        <v>1400000</v>
      </c>
      <c r="N222" s="106">
        <v>1400000</v>
      </c>
      <c r="O222" s="106">
        <v>700000</v>
      </c>
      <c r="P222" s="106">
        <v>700000</v>
      </c>
      <c r="Q222" s="106">
        <v>0</v>
      </c>
      <c r="R222" s="106">
        <v>700000</v>
      </c>
      <c r="S222" s="106">
        <v>0</v>
      </c>
      <c r="T222" s="41" t="s">
        <v>754</v>
      </c>
      <c r="U222" s="47" t="s">
        <v>776</v>
      </c>
      <c r="V222" s="60" t="s">
        <v>578</v>
      </c>
    </row>
    <row r="223" spans="1:22" s="50" customFormat="1" ht="22.5" customHeight="1">
      <c r="A223" s="49">
        <f t="shared" si="4"/>
        <v>212</v>
      </c>
      <c r="B223" s="49" t="s">
        <v>336</v>
      </c>
      <c r="C223" s="49" t="s">
        <v>713</v>
      </c>
      <c r="D223" s="49" t="s">
        <v>960</v>
      </c>
      <c r="E223" s="56" t="s">
        <v>509</v>
      </c>
      <c r="F223" s="57" t="s">
        <v>593</v>
      </c>
      <c r="G223" s="42" t="s">
        <v>549</v>
      </c>
      <c r="H223" s="42" t="s">
        <v>586</v>
      </c>
      <c r="I223" s="49" t="s">
        <v>871</v>
      </c>
      <c r="J223" s="49" t="s">
        <v>839</v>
      </c>
      <c r="K223" s="49">
        <v>1</v>
      </c>
      <c r="L223" s="49">
        <v>14</v>
      </c>
      <c r="M223" s="106">
        <v>650000</v>
      </c>
      <c r="N223" s="106">
        <v>650000</v>
      </c>
      <c r="O223" s="106">
        <v>325000</v>
      </c>
      <c r="P223" s="106">
        <v>325000</v>
      </c>
      <c r="Q223" s="106">
        <v>0</v>
      </c>
      <c r="R223" s="106">
        <v>325000</v>
      </c>
      <c r="S223" s="106">
        <v>0</v>
      </c>
      <c r="T223" s="41" t="s">
        <v>563</v>
      </c>
      <c r="U223" s="47" t="s">
        <v>794</v>
      </c>
      <c r="V223" s="60" t="s">
        <v>578</v>
      </c>
    </row>
    <row r="224" spans="1:22" s="50" customFormat="1" ht="22.5" customHeight="1">
      <c r="A224" s="49">
        <f t="shared" si="4"/>
        <v>213</v>
      </c>
      <c r="B224" s="49" t="s">
        <v>923</v>
      </c>
      <c r="C224" s="49" t="s">
        <v>927</v>
      </c>
      <c r="D224" s="49" t="s">
        <v>960</v>
      </c>
      <c r="E224" s="56" t="s">
        <v>556</v>
      </c>
      <c r="F224" s="57" t="s">
        <v>989</v>
      </c>
      <c r="G224" s="42" t="s">
        <v>549</v>
      </c>
      <c r="H224" s="42" t="s">
        <v>586</v>
      </c>
      <c r="I224" s="49" t="s">
        <v>41</v>
      </c>
      <c r="J224" s="95" t="s">
        <v>42</v>
      </c>
      <c r="K224" s="49">
        <v>1</v>
      </c>
      <c r="L224" s="49">
        <v>14</v>
      </c>
      <c r="M224" s="106">
        <v>650000</v>
      </c>
      <c r="N224" s="106">
        <v>650000</v>
      </c>
      <c r="O224" s="106"/>
      <c r="P224" s="106"/>
      <c r="Q224" s="106">
        <v>0</v>
      </c>
      <c r="R224" s="106">
        <v>650000</v>
      </c>
      <c r="S224" s="106">
        <v>0</v>
      </c>
      <c r="T224" s="41" t="s">
        <v>563</v>
      </c>
      <c r="U224" s="47" t="s">
        <v>169</v>
      </c>
      <c r="V224" s="60" t="s">
        <v>578</v>
      </c>
    </row>
    <row r="225" spans="1:22" s="50" customFormat="1" ht="22.5" customHeight="1">
      <c r="A225" s="49">
        <f t="shared" si="4"/>
        <v>214</v>
      </c>
      <c r="B225" s="49" t="s">
        <v>923</v>
      </c>
      <c r="C225" s="49" t="s">
        <v>714</v>
      </c>
      <c r="D225" s="49" t="s">
        <v>960</v>
      </c>
      <c r="E225" s="56" t="s">
        <v>556</v>
      </c>
      <c r="F225" s="57" t="s">
        <v>989</v>
      </c>
      <c r="G225" s="42" t="s">
        <v>549</v>
      </c>
      <c r="H225" s="42" t="s">
        <v>586</v>
      </c>
      <c r="I225" s="49" t="s">
        <v>41</v>
      </c>
      <c r="J225" s="95" t="s">
        <v>42</v>
      </c>
      <c r="K225" s="49">
        <v>1</v>
      </c>
      <c r="L225" s="49">
        <v>14</v>
      </c>
      <c r="M225" s="106">
        <v>650000</v>
      </c>
      <c r="N225" s="106">
        <v>650000</v>
      </c>
      <c r="O225" s="106"/>
      <c r="P225" s="106"/>
      <c r="Q225" s="106">
        <v>0</v>
      </c>
      <c r="R225" s="106">
        <v>650000</v>
      </c>
      <c r="S225" s="106">
        <v>0</v>
      </c>
      <c r="T225" s="41" t="s">
        <v>563</v>
      </c>
      <c r="U225" s="47" t="s">
        <v>170</v>
      </c>
      <c r="V225" s="60" t="s">
        <v>578</v>
      </c>
    </row>
    <row r="226" spans="1:22" s="50" customFormat="1" ht="22.5" customHeight="1">
      <c r="A226" s="49">
        <f t="shared" si="4"/>
        <v>215</v>
      </c>
      <c r="B226" s="49" t="s">
        <v>923</v>
      </c>
      <c r="C226" s="49" t="s">
        <v>714</v>
      </c>
      <c r="D226" s="49" t="s">
        <v>960</v>
      </c>
      <c r="E226" s="56" t="s">
        <v>556</v>
      </c>
      <c r="F226" s="57" t="s">
        <v>989</v>
      </c>
      <c r="G226" s="42" t="s">
        <v>549</v>
      </c>
      <c r="H226" s="42" t="s">
        <v>586</v>
      </c>
      <c r="I226" s="49" t="s">
        <v>41</v>
      </c>
      <c r="J226" s="95" t="s">
        <v>42</v>
      </c>
      <c r="K226" s="49">
        <v>1</v>
      </c>
      <c r="L226" s="49">
        <v>14</v>
      </c>
      <c r="M226" s="106">
        <v>650000</v>
      </c>
      <c r="N226" s="106">
        <v>650000</v>
      </c>
      <c r="O226" s="106"/>
      <c r="P226" s="106"/>
      <c r="Q226" s="106">
        <v>0</v>
      </c>
      <c r="R226" s="106">
        <v>650000</v>
      </c>
      <c r="S226" s="106">
        <v>0</v>
      </c>
      <c r="T226" s="41" t="s">
        <v>563</v>
      </c>
      <c r="U226" s="47" t="s">
        <v>171</v>
      </c>
      <c r="V226" s="60" t="s">
        <v>578</v>
      </c>
    </row>
    <row r="227" spans="1:22" s="50" customFormat="1" ht="22.5" customHeight="1">
      <c r="A227" s="49">
        <f t="shared" si="4"/>
        <v>216</v>
      </c>
      <c r="B227" s="49" t="s">
        <v>923</v>
      </c>
      <c r="C227" s="49" t="s">
        <v>959</v>
      </c>
      <c r="D227" s="49" t="s">
        <v>580</v>
      </c>
      <c r="E227" s="56" t="s">
        <v>556</v>
      </c>
      <c r="F227" s="57" t="s">
        <v>989</v>
      </c>
      <c r="G227" s="42" t="s">
        <v>878</v>
      </c>
      <c r="H227" s="42" t="s">
        <v>579</v>
      </c>
      <c r="I227" s="49" t="s">
        <v>865</v>
      </c>
      <c r="J227" s="95" t="s">
        <v>43</v>
      </c>
      <c r="K227" s="49">
        <v>1</v>
      </c>
      <c r="L227" s="49">
        <v>28</v>
      </c>
      <c r="M227" s="106">
        <v>1400000</v>
      </c>
      <c r="N227" s="106">
        <v>1400000</v>
      </c>
      <c r="O227" s="106"/>
      <c r="P227" s="106"/>
      <c r="Q227" s="106">
        <v>0</v>
      </c>
      <c r="R227" s="106">
        <v>1400000</v>
      </c>
      <c r="S227" s="106">
        <v>0</v>
      </c>
      <c r="T227" s="41" t="s">
        <v>754</v>
      </c>
      <c r="U227" s="47" t="s">
        <v>780</v>
      </c>
      <c r="V227" s="60" t="s">
        <v>578</v>
      </c>
    </row>
    <row r="228" spans="1:22" s="50" customFormat="1" ht="22.5" customHeight="1">
      <c r="A228" s="49">
        <f t="shared" si="4"/>
        <v>217</v>
      </c>
      <c r="B228" s="49" t="s">
        <v>923</v>
      </c>
      <c r="C228" s="49" t="s">
        <v>958</v>
      </c>
      <c r="D228" s="49" t="s">
        <v>580</v>
      </c>
      <c r="E228" s="56" t="s">
        <v>556</v>
      </c>
      <c r="F228" s="57" t="s">
        <v>989</v>
      </c>
      <c r="G228" s="42" t="s">
        <v>281</v>
      </c>
      <c r="H228" s="42" t="s">
        <v>584</v>
      </c>
      <c r="I228" s="49" t="s">
        <v>44</v>
      </c>
      <c r="J228" s="95" t="s">
        <v>45</v>
      </c>
      <c r="K228" s="49">
        <v>1</v>
      </c>
      <c r="L228" s="49">
        <v>12</v>
      </c>
      <c r="M228" s="106">
        <v>600000</v>
      </c>
      <c r="N228" s="106">
        <v>600000</v>
      </c>
      <c r="O228" s="106"/>
      <c r="P228" s="106"/>
      <c r="Q228" s="106">
        <v>0</v>
      </c>
      <c r="R228" s="106">
        <v>600000</v>
      </c>
      <c r="S228" s="106">
        <v>0</v>
      </c>
      <c r="T228" s="41" t="s">
        <v>564</v>
      </c>
      <c r="U228" s="47" t="s">
        <v>172</v>
      </c>
      <c r="V228" s="60" t="s">
        <v>578</v>
      </c>
    </row>
    <row r="229" spans="1:22" s="50" customFormat="1" ht="22.5" customHeight="1">
      <c r="A229" s="49">
        <f t="shared" si="4"/>
        <v>218</v>
      </c>
      <c r="B229" s="49" t="s">
        <v>337</v>
      </c>
      <c r="C229" s="49" t="s">
        <v>927</v>
      </c>
      <c r="D229" s="49" t="s">
        <v>960</v>
      </c>
      <c r="E229" s="56" t="s">
        <v>400</v>
      </c>
      <c r="F229" s="57" t="s">
        <v>507</v>
      </c>
      <c r="G229" s="42" t="s">
        <v>549</v>
      </c>
      <c r="H229" s="42" t="s">
        <v>586</v>
      </c>
      <c r="I229" s="49" t="s">
        <v>46</v>
      </c>
      <c r="J229" s="95" t="s">
        <v>42</v>
      </c>
      <c r="K229" s="49">
        <v>1</v>
      </c>
      <c r="L229" s="49">
        <v>14</v>
      </c>
      <c r="M229" s="106">
        <v>650000</v>
      </c>
      <c r="N229" s="106">
        <v>650000</v>
      </c>
      <c r="O229" s="106"/>
      <c r="P229" s="106"/>
      <c r="Q229" s="106">
        <v>0</v>
      </c>
      <c r="R229" s="106">
        <v>650000</v>
      </c>
      <c r="S229" s="106">
        <v>0</v>
      </c>
      <c r="T229" s="41" t="s">
        <v>563</v>
      </c>
      <c r="U229" s="47" t="s">
        <v>173</v>
      </c>
      <c r="V229" s="60" t="s">
        <v>578</v>
      </c>
    </row>
    <row r="230" spans="1:22" s="50" customFormat="1" ht="22.5" customHeight="1">
      <c r="A230" s="49">
        <f t="shared" si="4"/>
        <v>219</v>
      </c>
      <c r="B230" s="49" t="s">
        <v>337</v>
      </c>
      <c r="C230" s="49" t="s">
        <v>714</v>
      </c>
      <c r="D230" s="49" t="s">
        <v>960</v>
      </c>
      <c r="E230" s="56" t="s">
        <v>400</v>
      </c>
      <c r="F230" s="57" t="s">
        <v>507</v>
      </c>
      <c r="G230" s="42" t="s">
        <v>549</v>
      </c>
      <c r="H230" s="42" t="s">
        <v>586</v>
      </c>
      <c r="I230" s="49" t="s">
        <v>46</v>
      </c>
      <c r="J230" s="95" t="s">
        <v>42</v>
      </c>
      <c r="K230" s="49">
        <v>1</v>
      </c>
      <c r="L230" s="49">
        <v>14</v>
      </c>
      <c r="M230" s="106">
        <v>650000</v>
      </c>
      <c r="N230" s="106">
        <v>650000</v>
      </c>
      <c r="O230" s="106"/>
      <c r="P230" s="106"/>
      <c r="Q230" s="106">
        <v>0</v>
      </c>
      <c r="R230" s="106">
        <v>650000</v>
      </c>
      <c r="S230" s="106">
        <v>0</v>
      </c>
      <c r="T230" s="41" t="s">
        <v>563</v>
      </c>
      <c r="U230" s="47" t="s">
        <v>174</v>
      </c>
      <c r="V230" s="60" t="s">
        <v>578</v>
      </c>
    </row>
    <row r="231" spans="1:22" s="50" customFormat="1" ht="22.5" customHeight="1">
      <c r="A231" s="49">
        <f t="shared" si="4"/>
        <v>220</v>
      </c>
      <c r="B231" s="49" t="s">
        <v>337</v>
      </c>
      <c r="C231" s="49" t="s">
        <v>714</v>
      </c>
      <c r="D231" s="49" t="s">
        <v>960</v>
      </c>
      <c r="E231" s="56" t="s">
        <v>400</v>
      </c>
      <c r="F231" s="57" t="s">
        <v>507</v>
      </c>
      <c r="G231" s="42" t="s">
        <v>549</v>
      </c>
      <c r="H231" s="42" t="s">
        <v>586</v>
      </c>
      <c r="I231" s="49" t="s">
        <v>46</v>
      </c>
      <c r="J231" s="95" t="s">
        <v>42</v>
      </c>
      <c r="K231" s="49">
        <v>1</v>
      </c>
      <c r="L231" s="49">
        <v>14</v>
      </c>
      <c r="M231" s="106">
        <v>650000</v>
      </c>
      <c r="N231" s="106">
        <v>650000</v>
      </c>
      <c r="O231" s="106"/>
      <c r="P231" s="106"/>
      <c r="Q231" s="106">
        <v>0</v>
      </c>
      <c r="R231" s="106">
        <v>650000</v>
      </c>
      <c r="S231" s="106">
        <v>0</v>
      </c>
      <c r="T231" s="41" t="s">
        <v>563</v>
      </c>
      <c r="U231" s="47" t="s">
        <v>175</v>
      </c>
      <c r="V231" s="60" t="s">
        <v>578</v>
      </c>
    </row>
    <row r="232" spans="1:22" s="50" customFormat="1" ht="22.5" customHeight="1">
      <c r="A232" s="49">
        <f t="shared" si="4"/>
        <v>221</v>
      </c>
      <c r="B232" s="49" t="s">
        <v>676</v>
      </c>
      <c r="C232" s="49" t="s">
        <v>927</v>
      </c>
      <c r="D232" s="49" t="s">
        <v>960</v>
      </c>
      <c r="E232" s="56" t="s">
        <v>523</v>
      </c>
      <c r="F232" s="57" t="s">
        <v>512</v>
      </c>
      <c r="G232" s="42" t="s">
        <v>549</v>
      </c>
      <c r="H232" s="42" t="s">
        <v>586</v>
      </c>
      <c r="I232" s="49" t="s">
        <v>47</v>
      </c>
      <c r="J232" s="95" t="s">
        <v>42</v>
      </c>
      <c r="K232" s="49">
        <v>1</v>
      </c>
      <c r="L232" s="49">
        <v>14</v>
      </c>
      <c r="M232" s="106">
        <v>650000</v>
      </c>
      <c r="N232" s="106">
        <v>650000</v>
      </c>
      <c r="O232" s="106"/>
      <c r="P232" s="106"/>
      <c r="Q232" s="106">
        <v>0</v>
      </c>
      <c r="R232" s="106">
        <v>650000</v>
      </c>
      <c r="S232" s="106">
        <v>0</v>
      </c>
      <c r="T232" s="41" t="s">
        <v>563</v>
      </c>
      <c r="U232" s="47" t="s">
        <v>176</v>
      </c>
      <c r="V232" s="135" t="s">
        <v>578</v>
      </c>
    </row>
    <row r="233" spans="1:22" s="50" customFormat="1" ht="22.5" customHeight="1">
      <c r="A233" s="49">
        <f t="shared" si="4"/>
        <v>222</v>
      </c>
      <c r="B233" s="49" t="s">
        <v>676</v>
      </c>
      <c r="C233" s="49" t="s">
        <v>927</v>
      </c>
      <c r="D233" s="49" t="s">
        <v>960</v>
      </c>
      <c r="E233" s="56" t="s">
        <v>523</v>
      </c>
      <c r="F233" s="57" t="s">
        <v>512</v>
      </c>
      <c r="G233" s="42" t="s">
        <v>549</v>
      </c>
      <c r="H233" s="42" t="s">
        <v>586</v>
      </c>
      <c r="I233" s="49" t="s">
        <v>47</v>
      </c>
      <c r="J233" s="95" t="s">
        <v>42</v>
      </c>
      <c r="K233" s="49">
        <v>1</v>
      </c>
      <c r="L233" s="49">
        <v>14</v>
      </c>
      <c r="M233" s="106">
        <v>650000</v>
      </c>
      <c r="N233" s="106">
        <v>650000</v>
      </c>
      <c r="O233" s="106"/>
      <c r="P233" s="106"/>
      <c r="Q233" s="106">
        <v>0</v>
      </c>
      <c r="R233" s="106">
        <v>650000</v>
      </c>
      <c r="S233" s="106">
        <v>0</v>
      </c>
      <c r="T233" s="41" t="s">
        <v>563</v>
      </c>
      <c r="U233" s="47" t="s">
        <v>177</v>
      </c>
      <c r="V233" s="60" t="s">
        <v>578</v>
      </c>
    </row>
    <row r="234" spans="1:22" s="50" customFormat="1" ht="22.5" customHeight="1">
      <c r="A234" s="49">
        <f t="shared" si="4"/>
        <v>223</v>
      </c>
      <c r="B234" s="49" t="s">
        <v>676</v>
      </c>
      <c r="C234" s="49" t="s">
        <v>927</v>
      </c>
      <c r="D234" s="49" t="s">
        <v>960</v>
      </c>
      <c r="E234" s="56" t="s">
        <v>523</v>
      </c>
      <c r="F234" s="57" t="s">
        <v>512</v>
      </c>
      <c r="G234" s="42" t="s">
        <v>549</v>
      </c>
      <c r="H234" s="42" t="s">
        <v>586</v>
      </c>
      <c r="I234" s="49" t="s">
        <v>47</v>
      </c>
      <c r="J234" s="95" t="s">
        <v>42</v>
      </c>
      <c r="K234" s="49">
        <v>1</v>
      </c>
      <c r="L234" s="49">
        <v>14</v>
      </c>
      <c r="M234" s="106">
        <v>650000</v>
      </c>
      <c r="N234" s="106">
        <v>650000</v>
      </c>
      <c r="O234" s="106"/>
      <c r="P234" s="106"/>
      <c r="Q234" s="106">
        <v>0</v>
      </c>
      <c r="R234" s="106">
        <v>650000</v>
      </c>
      <c r="S234" s="106">
        <v>0</v>
      </c>
      <c r="T234" s="41" t="s">
        <v>563</v>
      </c>
      <c r="U234" s="47" t="s">
        <v>178</v>
      </c>
      <c r="V234" s="60" t="s">
        <v>578</v>
      </c>
    </row>
    <row r="235" spans="1:22" s="50" customFormat="1" ht="22.5" customHeight="1">
      <c r="A235" s="49">
        <f t="shared" si="4"/>
        <v>224</v>
      </c>
      <c r="B235" s="49" t="s">
        <v>676</v>
      </c>
      <c r="C235" s="49" t="s">
        <v>927</v>
      </c>
      <c r="D235" s="49" t="s">
        <v>960</v>
      </c>
      <c r="E235" s="56" t="s">
        <v>523</v>
      </c>
      <c r="F235" s="57" t="s">
        <v>512</v>
      </c>
      <c r="G235" s="42" t="s">
        <v>549</v>
      </c>
      <c r="H235" s="42" t="s">
        <v>586</v>
      </c>
      <c r="I235" s="49" t="s">
        <v>47</v>
      </c>
      <c r="J235" s="95" t="s">
        <v>42</v>
      </c>
      <c r="K235" s="49">
        <v>1</v>
      </c>
      <c r="L235" s="49">
        <v>14</v>
      </c>
      <c r="M235" s="106">
        <v>650000</v>
      </c>
      <c r="N235" s="106">
        <v>650000</v>
      </c>
      <c r="O235" s="106"/>
      <c r="P235" s="106"/>
      <c r="Q235" s="106">
        <v>0</v>
      </c>
      <c r="R235" s="106">
        <v>650000</v>
      </c>
      <c r="S235" s="106">
        <v>0</v>
      </c>
      <c r="T235" s="41" t="s">
        <v>563</v>
      </c>
      <c r="U235" s="47" t="s">
        <v>179</v>
      </c>
      <c r="V235" s="60" t="s">
        <v>578</v>
      </c>
    </row>
    <row r="236" spans="1:22" s="50" customFormat="1" ht="22.5" customHeight="1">
      <c r="A236" s="49">
        <f t="shared" si="4"/>
        <v>225</v>
      </c>
      <c r="B236" s="49" t="s">
        <v>677</v>
      </c>
      <c r="C236" s="49" t="s">
        <v>694</v>
      </c>
      <c r="D236" s="49" t="s">
        <v>580</v>
      </c>
      <c r="E236" s="56" t="s">
        <v>748</v>
      </c>
      <c r="F236" s="57" t="s">
        <v>738</v>
      </c>
      <c r="G236" s="42" t="s">
        <v>281</v>
      </c>
      <c r="H236" s="42" t="s">
        <v>584</v>
      </c>
      <c r="I236" s="49" t="s">
        <v>834</v>
      </c>
      <c r="J236" s="49" t="s">
        <v>835</v>
      </c>
      <c r="K236" s="49">
        <v>1</v>
      </c>
      <c r="L236" s="49">
        <v>12</v>
      </c>
      <c r="M236" s="106">
        <v>600000</v>
      </c>
      <c r="N236" s="106">
        <v>600000</v>
      </c>
      <c r="O236" s="106">
        <v>300000</v>
      </c>
      <c r="P236" s="106">
        <v>300000</v>
      </c>
      <c r="Q236" s="106">
        <v>0</v>
      </c>
      <c r="R236" s="106">
        <v>300000</v>
      </c>
      <c r="S236" s="106">
        <v>0</v>
      </c>
      <c r="T236" s="41" t="s">
        <v>564</v>
      </c>
      <c r="U236" s="47" t="s">
        <v>795</v>
      </c>
      <c r="V236" s="60" t="s">
        <v>578</v>
      </c>
    </row>
    <row r="237" spans="1:22" s="50" customFormat="1" ht="22.5" customHeight="1">
      <c r="A237" s="49">
        <f t="shared" si="4"/>
        <v>226</v>
      </c>
      <c r="B237" s="49" t="s">
        <v>338</v>
      </c>
      <c r="C237" s="49" t="s">
        <v>583</v>
      </c>
      <c r="D237" s="49" t="s">
        <v>583</v>
      </c>
      <c r="E237" s="56" t="s">
        <v>524</v>
      </c>
      <c r="F237" s="57" t="s">
        <v>186</v>
      </c>
      <c r="G237" s="42" t="s">
        <v>546</v>
      </c>
      <c r="H237" s="42" t="s">
        <v>591</v>
      </c>
      <c r="I237" s="49" t="s">
        <v>627</v>
      </c>
      <c r="J237" s="49" t="s">
        <v>628</v>
      </c>
      <c r="K237" s="49">
        <v>1</v>
      </c>
      <c r="L237" s="49">
        <v>30</v>
      </c>
      <c r="M237" s="106">
        <v>1500000</v>
      </c>
      <c r="N237" s="106">
        <v>1500000</v>
      </c>
      <c r="O237" s="106">
        <v>3000000</v>
      </c>
      <c r="P237" s="106">
        <v>0</v>
      </c>
      <c r="Q237" s="106">
        <v>1500000</v>
      </c>
      <c r="R237" s="106">
        <v>0</v>
      </c>
      <c r="S237" s="106">
        <v>1500000</v>
      </c>
      <c r="T237" s="41" t="s">
        <v>561</v>
      </c>
      <c r="U237" s="47" t="s">
        <v>478</v>
      </c>
      <c r="V237" s="60" t="s">
        <v>578</v>
      </c>
    </row>
    <row r="238" spans="1:22" s="50" customFormat="1" ht="22.5" customHeight="1">
      <c r="A238" s="49">
        <f t="shared" si="4"/>
        <v>227</v>
      </c>
      <c r="B238" s="49" t="s">
        <v>338</v>
      </c>
      <c r="C238" s="49" t="s">
        <v>583</v>
      </c>
      <c r="D238" s="49" t="s">
        <v>583</v>
      </c>
      <c r="E238" s="56" t="s">
        <v>524</v>
      </c>
      <c r="F238" s="57" t="s">
        <v>186</v>
      </c>
      <c r="G238" s="42" t="s">
        <v>547</v>
      </c>
      <c r="H238" s="42" t="s">
        <v>585</v>
      </c>
      <c r="I238" s="49" t="s">
        <v>644</v>
      </c>
      <c r="J238" s="49" t="s">
        <v>872</v>
      </c>
      <c r="K238" s="49">
        <v>1</v>
      </c>
      <c r="L238" s="49">
        <v>10</v>
      </c>
      <c r="M238" s="106">
        <v>500000</v>
      </c>
      <c r="N238" s="106">
        <v>500000</v>
      </c>
      <c r="O238" s="106">
        <v>1000000</v>
      </c>
      <c r="P238" s="106">
        <v>0</v>
      </c>
      <c r="Q238" s="106">
        <v>500000</v>
      </c>
      <c r="R238" s="106">
        <v>0</v>
      </c>
      <c r="S238" s="106">
        <v>500000</v>
      </c>
      <c r="T238" s="41" t="s">
        <v>560</v>
      </c>
      <c r="U238" s="47" t="s">
        <v>274</v>
      </c>
      <c r="V238" s="60" t="s">
        <v>578</v>
      </c>
    </row>
    <row r="239" spans="1:22" s="50" customFormat="1" ht="22.5" customHeight="1">
      <c r="A239" s="49">
        <f t="shared" si="4"/>
        <v>228</v>
      </c>
      <c r="B239" s="49" t="s">
        <v>338</v>
      </c>
      <c r="C239" s="49" t="s">
        <v>583</v>
      </c>
      <c r="D239" s="49" t="s">
        <v>583</v>
      </c>
      <c r="E239" s="56" t="s">
        <v>524</v>
      </c>
      <c r="F239" s="57" t="s">
        <v>186</v>
      </c>
      <c r="G239" s="42" t="s">
        <v>547</v>
      </c>
      <c r="H239" s="42" t="s">
        <v>585</v>
      </c>
      <c r="I239" s="49" t="s">
        <v>631</v>
      </c>
      <c r="J239" s="95" t="s">
        <v>623</v>
      </c>
      <c r="K239" s="49">
        <v>1</v>
      </c>
      <c r="L239" s="49">
        <v>10</v>
      </c>
      <c r="M239" s="106">
        <v>500000</v>
      </c>
      <c r="N239" s="106">
        <v>500000</v>
      </c>
      <c r="O239" s="106"/>
      <c r="P239" s="106">
        <v>0</v>
      </c>
      <c r="Q239" s="106">
        <v>500000</v>
      </c>
      <c r="R239" s="106">
        <v>0</v>
      </c>
      <c r="S239" s="106">
        <v>0</v>
      </c>
      <c r="T239" s="41" t="s">
        <v>560</v>
      </c>
      <c r="U239" s="47" t="s">
        <v>543</v>
      </c>
      <c r="V239" s="60" t="s">
        <v>578</v>
      </c>
    </row>
    <row r="240" spans="1:22" s="50" customFormat="1" ht="22.5" customHeight="1">
      <c r="A240" s="49">
        <f t="shared" si="4"/>
        <v>229</v>
      </c>
      <c r="B240" s="49" t="s">
        <v>678</v>
      </c>
      <c r="C240" s="49" t="s">
        <v>583</v>
      </c>
      <c r="D240" s="49" t="s">
        <v>583</v>
      </c>
      <c r="E240" s="56" t="s">
        <v>749</v>
      </c>
      <c r="F240" s="57" t="s">
        <v>750</v>
      </c>
      <c r="G240" s="42" t="s">
        <v>545</v>
      </c>
      <c r="H240" s="42" t="s">
        <v>582</v>
      </c>
      <c r="I240" s="49" t="s">
        <v>800</v>
      </c>
      <c r="J240" s="95" t="s">
        <v>801</v>
      </c>
      <c r="K240" s="49">
        <v>1</v>
      </c>
      <c r="L240" s="49">
        <v>20</v>
      </c>
      <c r="M240" s="106">
        <v>1000000</v>
      </c>
      <c r="N240" s="106">
        <v>1000000</v>
      </c>
      <c r="O240" s="106"/>
      <c r="P240" s="106">
        <v>0</v>
      </c>
      <c r="Q240" s="106">
        <v>1000000</v>
      </c>
      <c r="R240" s="106">
        <v>0</v>
      </c>
      <c r="S240" s="106">
        <v>0</v>
      </c>
      <c r="T240" s="41" t="s">
        <v>559</v>
      </c>
      <c r="U240" s="47" t="s">
        <v>796</v>
      </c>
      <c r="V240" s="60" t="s">
        <v>578</v>
      </c>
    </row>
    <row r="241" spans="1:22" s="50" customFormat="1" ht="22.5" customHeight="1">
      <c r="A241" s="49">
        <f t="shared" si="4"/>
        <v>230</v>
      </c>
      <c r="B241" s="49" t="s">
        <v>339</v>
      </c>
      <c r="C241" s="49" t="s">
        <v>583</v>
      </c>
      <c r="D241" s="49" t="s">
        <v>583</v>
      </c>
      <c r="E241" s="56" t="s">
        <v>493</v>
      </c>
      <c r="F241" s="57" t="s">
        <v>501</v>
      </c>
      <c r="G241" s="42" t="s">
        <v>547</v>
      </c>
      <c r="H241" s="42" t="s">
        <v>585</v>
      </c>
      <c r="I241" s="49" t="s">
        <v>624</v>
      </c>
      <c r="J241" s="49" t="s">
        <v>625</v>
      </c>
      <c r="K241" s="49">
        <v>1</v>
      </c>
      <c r="L241" s="49">
        <v>10</v>
      </c>
      <c r="M241" s="106">
        <v>500000</v>
      </c>
      <c r="N241" s="106">
        <v>500000</v>
      </c>
      <c r="O241" s="106">
        <v>1000000</v>
      </c>
      <c r="P241" s="106">
        <v>0</v>
      </c>
      <c r="Q241" s="106">
        <v>500000</v>
      </c>
      <c r="R241" s="106">
        <v>0</v>
      </c>
      <c r="S241" s="106">
        <v>500000</v>
      </c>
      <c r="T241" s="41" t="s">
        <v>560</v>
      </c>
      <c r="U241" s="47" t="s">
        <v>451</v>
      </c>
      <c r="V241" s="60" t="s">
        <v>578</v>
      </c>
    </row>
    <row r="242" spans="1:22" s="50" customFormat="1" ht="22.5" customHeight="1">
      <c r="A242" s="49">
        <f t="shared" si="4"/>
        <v>231</v>
      </c>
      <c r="B242" s="49" t="s">
        <v>339</v>
      </c>
      <c r="C242" s="49" t="s">
        <v>700</v>
      </c>
      <c r="D242" s="49" t="s">
        <v>580</v>
      </c>
      <c r="E242" s="56" t="s">
        <v>493</v>
      </c>
      <c r="F242" s="57" t="s">
        <v>501</v>
      </c>
      <c r="G242" s="42" t="s">
        <v>548</v>
      </c>
      <c r="H242" s="42" t="s">
        <v>581</v>
      </c>
      <c r="I242" s="49" t="s">
        <v>848</v>
      </c>
      <c r="J242" s="95" t="s">
        <v>806</v>
      </c>
      <c r="K242" s="49">
        <v>1</v>
      </c>
      <c r="L242" s="49">
        <v>40</v>
      </c>
      <c r="M242" s="106">
        <v>2000000</v>
      </c>
      <c r="N242" s="106">
        <v>2000000</v>
      </c>
      <c r="O242" s="106"/>
      <c r="P242" s="106"/>
      <c r="Q242" s="106">
        <v>0</v>
      </c>
      <c r="R242" s="106">
        <v>2000000</v>
      </c>
      <c r="S242" s="106">
        <v>0</v>
      </c>
      <c r="T242" s="41" t="s">
        <v>423</v>
      </c>
      <c r="U242" s="47" t="s">
        <v>180</v>
      </c>
      <c r="V242" s="60" t="s">
        <v>578</v>
      </c>
    </row>
    <row r="243" spans="1:22" s="50" customFormat="1" ht="22.5" customHeight="1">
      <c r="A243" s="49">
        <f t="shared" si="4"/>
        <v>232</v>
      </c>
      <c r="B243" s="49" t="s">
        <v>340</v>
      </c>
      <c r="C243" s="49" t="s">
        <v>583</v>
      </c>
      <c r="D243" s="49" t="s">
        <v>583</v>
      </c>
      <c r="E243" s="56" t="s">
        <v>396</v>
      </c>
      <c r="F243" s="57" t="s">
        <v>401</v>
      </c>
      <c r="G243" s="42" t="s">
        <v>546</v>
      </c>
      <c r="H243" s="42" t="s">
        <v>591</v>
      </c>
      <c r="I243" s="49" t="s">
        <v>630</v>
      </c>
      <c r="J243" s="95" t="s">
        <v>805</v>
      </c>
      <c r="K243" s="49">
        <v>1</v>
      </c>
      <c r="L243" s="49">
        <v>30</v>
      </c>
      <c r="M243" s="106">
        <v>1500000</v>
      </c>
      <c r="N243" s="106">
        <v>1500000</v>
      </c>
      <c r="O243" s="106"/>
      <c r="P243" s="106">
        <v>0</v>
      </c>
      <c r="Q243" s="106">
        <v>1500000</v>
      </c>
      <c r="R243" s="106">
        <v>0</v>
      </c>
      <c r="S243" s="106">
        <v>0</v>
      </c>
      <c r="T243" s="41" t="s">
        <v>561</v>
      </c>
      <c r="U243" s="47" t="s">
        <v>431</v>
      </c>
      <c r="V243" s="60" t="s">
        <v>578</v>
      </c>
    </row>
    <row r="244" spans="1:22" s="50" customFormat="1" ht="22.5" customHeight="1">
      <c r="A244" s="49">
        <f t="shared" si="4"/>
        <v>233</v>
      </c>
      <c r="B244" s="49" t="s">
        <v>341</v>
      </c>
      <c r="C244" s="49" t="s">
        <v>583</v>
      </c>
      <c r="D244" s="49" t="s">
        <v>583</v>
      </c>
      <c r="E244" s="56" t="s">
        <v>402</v>
      </c>
      <c r="F244" s="57" t="s">
        <v>611</v>
      </c>
      <c r="G244" s="42" t="s">
        <v>545</v>
      </c>
      <c r="H244" s="42" t="s">
        <v>582</v>
      </c>
      <c r="I244" s="49" t="s">
        <v>638</v>
      </c>
      <c r="J244" s="49" t="s">
        <v>639</v>
      </c>
      <c r="K244" s="49">
        <v>1</v>
      </c>
      <c r="L244" s="49">
        <v>20</v>
      </c>
      <c r="M244" s="106">
        <v>1000000</v>
      </c>
      <c r="N244" s="106">
        <v>1000000</v>
      </c>
      <c r="O244" s="106">
        <v>2000000</v>
      </c>
      <c r="P244" s="106">
        <v>0</v>
      </c>
      <c r="Q244" s="106">
        <v>1000000</v>
      </c>
      <c r="R244" s="106">
        <v>0</v>
      </c>
      <c r="S244" s="106">
        <v>1000000</v>
      </c>
      <c r="T244" s="41" t="s">
        <v>559</v>
      </c>
      <c r="U244" s="47" t="s">
        <v>511</v>
      </c>
      <c r="V244" s="60" t="s">
        <v>578</v>
      </c>
    </row>
    <row r="245" spans="1:22" s="50" customFormat="1" ht="22.5" customHeight="1">
      <c r="A245" s="49">
        <f t="shared" si="4"/>
        <v>234</v>
      </c>
      <c r="B245" s="49" t="s">
        <v>341</v>
      </c>
      <c r="C245" s="49" t="s">
        <v>583</v>
      </c>
      <c r="D245" s="49" t="s">
        <v>583</v>
      </c>
      <c r="E245" s="56" t="s">
        <v>402</v>
      </c>
      <c r="F245" s="57" t="s">
        <v>611</v>
      </c>
      <c r="G245" s="42" t="s">
        <v>547</v>
      </c>
      <c r="H245" s="42" t="s">
        <v>585</v>
      </c>
      <c r="I245" s="49" t="s">
        <v>638</v>
      </c>
      <c r="J245" s="49" t="s">
        <v>639</v>
      </c>
      <c r="K245" s="49">
        <v>1</v>
      </c>
      <c r="L245" s="49">
        <v>10</v>
      </c>
      <c r="M245" s="106">
        <v>500000</v>
      </c>
      <c r="N245" s="106">
        <v>500000</v>
      </c>
      <c r="O245" s="106">
        <v>1000000</v>
      </c>
      <c r="P245" s="106">
        <v>0</v>
      </c>
      <c r="Q245" s="106">
        <v>500000</v>
      </c>
      <c r="R245" s="106">
        <v>0</v>
      </c>
      <c r="S245" s="106">
        <v>500000</v>
      </c>
      <c r="T245" s="41" t="s">
        <v>560</v>
      </c>
      <c r="U245" s="47" t="s">
        <v>447</v>
      </c>
      <c r="V245" s="60" t="s">
        <v>578</v>
      </c>
    </row>
    <row r="246" spans="1:22" s="50" customFormat="1" ht="22.5" customHeight="1">
      <c r="A246" s="49">
        <f t="shared" si="4"/>
        <v>235</v>
      </c>
      <c r="B246" s="49" t="s">
        <v>342</v>
      </c>
      <c r="C246" s="49" t="s">
        <v>583</v>
      </c>
      <c r="D246" s="49" t="s">
        <v>583</v>
      </c>
      <c r="E246" s="56" t="s">
        <v>393</v>
      </c>
      <c r="F246" s="57" t="s">
        <v>403</v>
      </c>
      <c r="G246" s="42" t="s">
        <v>547</v>
      </c>
      <c r="H246" s="42" t="s">
        <v>585</v>
      </c>
      <c r="I246" s="49" t="s">
        <v>638</v>
      </c>
      <c r="J246" s="49" t="s">
        <v>639</v>
      </c>
      <c r="K246" s="49">
        <v>1</v>
      </c>
      <c r="L246" s="49">
        <v>10</v>
      </c>
      <c r="M246" s="106">
        <v>500000</v>
      </c>
      <c r="N246" s="106">
        <v>500000</v>
      </c>
      <c r="O246" s="106">
        <v>1000000</v>
      </c>
      <c r="P246" s="106">
        <v>0</v>
      </c>
      <c r="Q246" s="106">
        <v>500000</v>
      </c>
      <c r="R246" s="106">
        <v>0</v>
      </c>
      <c r="S246" s="106">
        <v>500000</v>
      </c>
      <c r="T246" s="41" t="s">
        <v>560</v>
      </c>
      <c r="U246" s="47" t="s">
        <v>449</v>
      </c>
      <c r="V246" s="60" t="s">
        <v>578</v>
      </c>
    </row>
    <row r="247" spans="1:22" s="50" customFormat="1" ht="22.5" customHeight="1">
      <c r="A247" s="49">
        <f t="shared" si="4"/>
        <v>236</v>
      </c>
      <c r="B247" s="49" t="s">
        <v>342</v>
      </c>
      <c r="C247" s="49" t="s">
        <v>583</v>
      </c>
      <c r="D247" s="49" t="s">
        <v>583</v>
      </c>
      <c r="E247" s="56" t="s">
        <v>393</v>
      </c>
      <c r="F247" s="57" t="s">
        <v>403</v>
      </c>
      <c r="G247" s="42" t="s">
        <v>547</v>
      </c>
      <c r="H247" s="42" t="s">
        <v>585</v>
      </c>
      <c r="I247" s="49" t="s">
        <v>48</v>
      </c>
      <c r="J247" s="95" t="s">
        <v>49</v>
      </c>
      <c r="K247" s="49">
        <v>1</v>
      </c>
      <c r="L247" s="49">
        <v>10</v>
      </c>
      <c r="M247" s="106">
        <v>500000</v>
      </c>
      <c r="N247" s="106">
        <v>500000</v>
      </c>
      <c r="O247" s="106"/>
      <c r="P247" s="106">
        <v>0</v>
      </c>
      <c r="Q247" s="106">
        <v>500000</v>
      </c>
      <c r="R247" s="106">
        <v>0</v>
      </c>
      <c r="S247" s="106">
        <v>0</v>
      </c>
      <c r="T247" s="41" t="s">
        <v>560</v>
      </c>
      <c r="U247" s="47" t="s">
        <v>443</v>
      </c>
      <c r="V247" s="60" t="s">
        <v>578</v>
      </c>
    </row>
    <row r="248" spans="1:22" s="50" customFormat="1" ht="22.5" customHeight="1">
      <c r="A248" s="49">
        <f t="shared" si="4"/>
        <v>237</v>
      </c>
      <c r="B248" s="49" t="s">
        <v>343</v>
      </c>
      <c r="C248" s="49" t="s">
        <v>583</v>
      </c>
      <c r="D248" s="49" t="s">
        <v>583</v>
      </c>
      <c r="E248" s="56" t="s">
        <v>404</v>
      </c>
      <c r="F248" s="57" t="s">
        <v>525</v>
      </c>
      <c r="G248" s="42" t="s">
        <v>547</v>
      </c>
      <c r="H248" s="42" t="s">
        <v>585</v>
      </c>
      <c r="I248" s="49" t="s">
        <v>50</v>
      </c>
      <c r="J248" s="95" t="s">
        <v>999</v>
      </c>
      <c r="K248" s="49">
        <v>1</v>
      </c>
      <c r="L248" s="49">
        <v>10</v>
      </c>
      <c r="M248" s="106">
        <v>500000</v>
      </c>
      <c r="N248" s="106">
        <v>500000</v>
      </c>
      <c r="O248" s="106"/>
      <c r="P248" s="106">
        <v>0</v>
      </c>
      <c r="Q248" s="106">
        <v>500000</v>
      </c>
      <c r="R248" s="106">
        <v>0</v>
      </c>
      <c r="S248" s="106">
        <v>0</v>
      </c>
      <c r="T248" s="41" t="s">
        <v>560</v>
      </c>
      <c r="U248" s="47" t="s">
        <v>576</v>
      </c>
      <c r="V248" s="135" t="s">
        <v>578</v>
      </c>
    </row>
    <row r="249" spans="1:22" s="50" customFormat="1" ht="22.5" customHeight="1">
      <c r="A249" s="49">
        <f t="shared" si="4"/>
        <v>238</v>
      </c>
      <c r="B249" s="49" t="s">
        <v>344</v>
      </c>
      <c r="C249" s="49" t="s">
        <v>583</v>
      </c>
      <c r="D249" s="49" t="s">
        <v>583</v>
      </c>
      <c r="E249" s="56" t="s">
        <v>516</v>
      </c>
      <c r="F249" s="57" t="s">
        <v>405</v>
      </c>
      <c r="G249" s="42" t="s">
        <v>545</v>
      </c>
      <c r="H249" s="42" t="s">
        <v>582</v>
      </c>
      <c r="I249" s="49" t="s">
        <v>631</v>
      </c>
      <c r="J249" s="95" t="s">
        <v>623</v>
      </c>
      <c r="K249" s="49">
        <v>1</v>
      </c>
      <c r="L249" s="49">
        <v>20</v>
      </c>
      <c r="M249" s="106">
        <v>1000000</v>
      </c>
      <c r="N249" s="106">
        <v>1000000</v>
      </c>
      <c r="O249" s="106"/>
      <c r="P249" s="106">
        <v>0</v>
      </c>
      <c r="Q249" s="106">
        <v>1000000</v>
      </c>
      <c r="R249" s="106">
        <v>0</v>
      </c>
      <c r="S249" s="106">
        <v>0</v>
      </c>
      <c r="T249" s="41" t="s">
        <v>559</v>
      </c>
      <c r="U249" s="47" t="s">
        <v>543</v>
      </c>
      <c r="V249" s="135" t="s">
        <v>578</v>
      </c>
    </row>
    <row r="250" spans="1:22" s="50" customFormat="1" ht="22.5" customHeight="1">
      <c r="A250" s="49">
        <f t="shared" si="4"/>
        <v>239</v>
      </c>
      <c r="B250" s="49" t="s">
        <v>345</v>
      </c>
      <c r="C250" s="49" t="s">
        <v>583</v>
      </c>
      <c r="D250" s="49" t="s">
        <v>583</v>
      </c>
      <c r="E250" s="56" t="s">
        <v>268</v>
      </c>
      <c r="F250" s="57" t="s">
        <v>406</v>
      </c>
      <c r="G250" s="42" t="s">
        <v>546</v>
      </c>
      <c r="H250" s="42" t="s">
        <v>591</v>
      </c>
      <c r="I250" s="49" t="s">
        <v>51</v>
      </c>
      <c r="J250" s="95" t="s">
        <v>993</v>
      </c>
      <c r="K250" s="49">
        <v>1</v>
      </c>
      <c r="L250" s="49">
        <v>30</v>
      </c>
      <c r="M250" s="106">
        <v>1500000</v>
      </c>
      <c r="N250" s="106">
        <v>1500000</v>
      </c>
      <c r="O250" s="106"/>
      <c r="P250" s="106">
        <v>0</v>
      </c>
      <c r="Q250" s="106">
        <v>1500000</v>
      </c>
      <c r="R250" s="106">
        <v>0</v>
      </c>
      <c r="S250" s="106">
        <v>0</v>
      </c>
      <c r="T250" s="41" t="s">
        <v>561</v>
      </c>
      <c r="U250" s="47" t="s">
        <v>432</v>
      </c>
      <c r="V250" s="135" t="s">
        <v>578</v>
      </c>
    </row>
    <row r="251" spans="1:22" s="50" customFormat="1" ht="22.5" customHeight="1">
      <c r="A251" s="49">
        <f t="shared" si="4"/>
        <v>240</v>
      </c>
      <c r="B251" s="49" t="s">
        <v>345</v>
      </c>
      <c r="C251" s="49" t="s">
        <v>583</v>
      </c>
      <c r="D251" s="49" t="s">
        <v>583</v>
      </c>
      <c r="E251" s="56" t="s">
        <v>268</v>
      </c>
      <c r="F251" s="57" t="s">
        <v>406</v>
      </c>
      <c r="G251" s="42" t="s">
        <v>547</v>
      </c>
      <c r="H251" s="42" t="s">
        <v>585</v>
      </c>
      <c r="I251" s="49" t="s">
        <v>874</v>
      </c>
      <c r="J251" s="49" t="s">
        <v>875</v>
      </c>
      <c r="K251" s="49">
        <v>1</v>
      </c>
      <c r="L251" s="49">
        <v>10</v>
      </c>
      <c r="M251" s="106">
        <v>500000</v>
      </c>
      <c r="N251" s="106">
        <v>500000</v>
      </c>
      <c r="O251" s="106">
        <v>1000000</v>
      </c>
      <c r="P251" s="106">
        <v>0</v>
      </c>
      <c r="Q251" s="106">
        <v>500000</v>
      </c>
      <c r="R251" s="106">
        <v>0</v>
      </c>
      <c r="S251" s="106">
        <v>500000</v>
      </c>
      <c r="T251" s="41" t="s">
        <v>560</v>
      </c>
      <c r="U251" s="47" t="s">
        <v>575</v>
      </c>
      <c r="V251" s="60" t="s">
        <v>578</v>
      </c>
    </row>
    <row r="252" spans="1:22" s="50" customFormat="1" ht="22.5" customHeight="1">
      <c r="A252" s="49">
        <f t="shared" si="4"/>
        <v>241</v>
      </c>
      <c r="B252" s="49" t="s">
        <v>679</v>
      </c>
      <c r="C252" s="49" t="s">
        <v>583</v>
      </c>
      <c r="D252" s="49" t="s">
        <v>583</v>
      </c>
      <c r="E252" s="56" t="s">
        <v>751</v>
      </c>
      <c r="F252" s="57" t="s">
        <v>752</v>
      </c>
      <c r="G252" s="42" t="s">
        <v>545</v>
      </c>
      <c r="H252" s="42" t="s">
        <v>582</v>
      </c>
      <c r="I252" s="49" t="s">
        <v>800</v>
      </c>
      <c r="J252" s="95" t="s">
        <v>801</v>
      </c>
      <c r="K252" s="49">
        <v>1</v>
      </c>
      <c r="L252" s="49">
        <v>20</v>
      </c>
      <c r="M252" s="106">
        <v>1000000</v>
      </c>
      <c r="N252" s="106">
        <v>1000000</v>
      </c>
      <c r="O252" s="106"/>
      <c r="P252" s="106">
        <v>0</v>
      </c>
      <c r="Q252" s="106">
        <v>1000000</v>
      </c>
      <c r="R252" s="106">
        <v>0</v>
      </c>
      <c r="S252" s="106">
        <v>0</v>
      </c>
      <c r="T252" s="41" t="s">
        <v>559</v>
      </c>
      <c r="U252" s="47" t="s">
        <v>797</v>
      </c>
      <c r="V252" s="135" t="s">
        <v>578</v>
      </c>
    </row>
    <row r="253" spans="1:22" s="50" customFormat="1" ht="22.5" customHeight="1">
      <c r="A253" s="49">
        <f t="shared" si="4"/>
        <v>242</v>
      </c>
      <c r="B253" s="49" t="s">
        <v>346</v>
      </c>
      <c r="C253" s="49" t="s">
        <v>583</v>
      </c>
      <c r="D253" s="49" t="s">
        <v>583</v>
      </c>
      <c r="E253" s="56" t="s">
        <v>408</v>
      </c>
      <c r="F253" s="57" t="s">
        <v>409</v>
      </c>
      <c r="G253" s="42" t="s">
        <v>547</v>
      </c>
      <c r="H253" s="42" t="s">
        <v>585</v>
      </c>
      <c r="I253" s="49" t="s">
        <v>635</v>
      </c>
      <c r="J253" s="49" t="s">
        <v>824</v>
      </c>
      <c r="K253" s="49">
        <v>1</v>
      </c>
      <c r="L253" s="49">
        <v>10</v>
      </c>
      <c r="M253" s="106">
        <v>500000</v>
      </c>
      <c r="N253" s="106">
        <v>500000</v>
      </c>
      <c r="O253" s="106">
        <v>1000000</v>
      </c>
      <c r="P253" s="106">
        <v>0</v>
      </c>
      <c r="Q253" s="106">
        <v>500000</v>
      </c>
      <c r="R253" s="106">
        <v>0</v>
      </c>
      <c r="S253" s="106">
        <v>500000</v>
      </c>
      <c r="T253" s="41" t="s">
        <v>560</v>
      </c>
      <c r="U253" s="47" t="s">
        <v>452</v>
      </c>
      <c r="V253" s="60" t="s">
        <v>578</v>
      </c>
    </row>
    <row r="254" spans="1:22" s="50" customFormat="1" ht="22.5" customHeight="1">
      <c r="A254" s="49">
        <f t="shared" si="4"/>
        <v>243</v>
      </c>
      <c r="B254" s="49" t="s">
        <v>347</v>
      </c>
      <c r="C254" s="49" t="s">
        <v>583</v>
      </c>
      <c r="D254" s="49" t="s">
        <v>583</v>
      </c>
      <c r="E254" s="56" t="s">
        <v>396</v>
      </c>
      <c r="F254" s="57" t="s">
        <v>410</v>
      </c>
      <c r="G254" s="42" t="s">
        <v>547</v>
      </c>
      <c r="H254" s="42" t="s">
        <v>585</v>
      </c>
      <c r="I254" s="49" t="s">
        <v>635</v>
      </c>
      <c r="J254" s="95" t="s">
        <v>824</v>
      </c>
      <c r="K254" s="49">
        <v>1</v>
      </c>
      <c r="L254" s="49">
        <v>10</v>
      </c>
      <c r="M254" s="106">
        <v>500000</v>
      </c>
      <c r="N254" s="106">
        <v>500000</v>
      </c>
      <c r="O254" s="106"/>
      <c r="P254" s="106">
        <v>0</v>
      </c>
      <c r="Q254" s="106">
        <v>500000</v>
      </c>
      <c r="R254" s="106">
        <v>0</v>
      </c>
      <c r="S254" s="106">
        <v>0</v>
      </c>
      <c r="T254" s="41" t="s">
        <v>560</v>
      </c>
      <c r="U254" s="47" t="s">
        <v>458</v>
      </c>
      <c r="V254" s="60" t="s">
        <v>578</v>
      </c>
    </row>
    <row r="255" spans="1:22" s="50" customFormat="1" ht="22.5" customHeight="1">
      <c r="A255" s="49">
        <f t="shared" si="4"/>
        <v>244</v>
      </c>
      <c r="B255" s="49" t="s">
        <v>348</v>
      </c>
      <c r="C255" s="49" t="s">
        <v>699</v>
      </c>
      <c r="D255" s="49" t="s">
        <v>580</v>
      </c>
      <c r="E255" s="56" t="s">
        <v>508</v>
      </c>
      <c r="F255" s="57" t="s">
        <v>267</v>
      </c>
      <c r="G255" s="42" t="s">
        <v>548</v>
      </c>
      <c r="H255" s="42" t="s">
        <v>581</v>
      </c>
      <c r="I255" s="49" t="s">
        <v>848</v>
      </c>
      <c r="J255" s="49" t="s">
        <v>806</v>
      </c>
      <c r="K255" s="49">
        <v>1</v>
      </c>
      <c r="L255" s="49">
        <v>40</v>
      </c>
      <c r="M255" s="106">
        <v>2000000</v>
      </c>
      <c r="N255" s="106">
        <v>2000000</v>
      </c>
      <c r="O255" s="106">
        <v>1000000</v>
      </c>
      <c r="P255" s="106">
        <v>1000000</v>
      </c>
      <c r="Q255" s="106">
        <v>0</v>
      </c>
      <c r="R255" s="106">
        <v>1000000</v>
      </c>
      <c r="S255" s="106">
        <v>0</v>
      </c>
      <c r="T255" s="41" t="s">
        <v>423</v>
      </c>
      <c r="U255" s="47" t="s">
        <v>798</v>
      </c>
      <c r="V255" s="60" t="s">
        <v>578</v>
      </c>
    </row>
    <row r="256" spans="1:22" s="50" customFormat="1" ht="22.5" customHeight="1">
      <c r="A256" s="49">
        <f t="shared" si="4"/>
        <v>245</v>
      </c>
      <c r="B256" s="49" t="s">
        <v>924</v>
      </c>
      <c r="C256" s="49" t="s">
        <v>688</v>
      </c>
      <c r="D256" s="49" t="s">
        <v>960</v>
      </c>
      <c r="E256" s="56" t="s">
        <v>715</v>
      </c>
      <c r="F256" s="57" t="s">
        <v>716</v>
      </c>
      <c r="G256" s="42" t="s">
        <v>549</v>
      </c>
      <c r="H256" s="42" t="s">
        <v>586</v>
      </c>
      <c r="I256" s="49" t="s">
        <v>52</v>
      </c>
      <c r="J256" s="95" t="s">
        <v>1006</v>
      </c>
      <c r="K256" s="49">
        <v>1</v>
      </c>
      <c r="L256" s="49">
        <v>14</v>
      </c>
      <c r="M256" s="106">
        <v>650000</v>
      </c>
      <c r="N256" s="106">
        <v>650000</v>
      </c>
      <c r="O256" s="106"/>
      <c r="P256" s="106"/>
      <c r="Q256" s="106">
        <v>0</v>
      </c>
      <c r="R256" s="106">
        <v>650000</v>
      </c>
      <c r="S256" s="106">
        <v>0</v>
      </c>
      <c r="T256" s="41" t="s">
        <v>563</v>
      </c>
      <c r="U256" s="47" t="s">
        <v>181</v>
      </c>
      <c r="V256" s="60" t="s">
        <v>578</v>
      </c>
    </row>
    <row r="257" spans="1:22" s="50" customFormat="1" ht="22.5" customHeight="1">
      <c r="A257" s="49">
        <f t="shared" si="4"/>
        <v>246</v>
      </c>
      <c r="B257" s="49" t="s">
        <v>925</v>
      </c>
      <c r="C257" s="49" t="s">
        <v>583</v>
      </c>
      <c r="D257" s="49" t="s">
        <v>583</v>
      </c>
      <c r="E257" s="56" t="s">
        <v>268</v>
      </c>
      <c r="F257" s="57" t="s">
        <v>489</v>
      </c>
      <c r="G257" s="42" t="s">
        <v>547</v>
      </c>
      <c r="H257" s="42" t="s">
        <v>585</v>
      </c>
      <c r="I257" s="49" t="s">
        <v>630</v>
      </c>
      <c r="J257" s="95" t="s">
        <v>805</v>
      </c>
      <c r="K257" s="49">
        <v>1</v>
      </c>
      <c r="L257" s="49">
        <v>10</v>
      </c>
      <c r="M257" s="106">
        <v>500000</v>
      </c>
      <c r="N257" s="106">
        <v>500000</v>
      </c>
      <c r="O257" s="106"/>
      <c r="P257" s="106"/>
      <c r="Q257" s="106">
        <v>0</v>
      </c>
      <c r="R257" s="106">
        <v>500000</v>
      </c>
      <c r="S257" s="106">
        <v>0</v>
      </c>
      <c r="T257" s="41" t="s">
        <v>560</v>
      </c>
      <c r="U257" s="47" t="s">
        <v>482</v>
      </c>
      <c r="V257" s="60" t="s">
        <v>578</v>
      </c>
    </row>
    <row r="258" spans="1:22" s="50" customFormat="1" ht="22.5" customHeight="1">
      <c r="A258" s="49">
        <f t="shared" si="4"/>
        <v>247</v>
      </c>
      <c r="B258" s="49" t="s">
        <v>349</v>
      </c>
      <c r="C258" s="49" t="s">
        <v>583</v>
      </c>
      <c r="D258" s="49" t="s">
        <v>583</v>
      </c>
      <c r="E258" s="56" t="s">
        <v>411</v>
      </c>
      <c r="F258" s="57" t="s">
        <v>412</v>
      </c>
      <c r="G258" s="42" t="s">
        <v>547</v>
      </c>
      <c r="H258" s="42" t="s">
        <v>585</v>
      </c>
      <c r="I258" s="49" t="s">
        <v>53</v>
      </c>
      <c r="J258" s="95" t="s">
        <v>872</v>
      </c>
      <c r="K258" s="49">
        <v>1</v>
      </c>
      <c r="L258" s="49">
        <v>10</v>
      </c>
      <c r="M258" s="106">
        <v>500000</v>
      </c>
      <c r="N258" s="106">
        <v>500000</v>
      </c>
      <c r="O258" s="106"/>
      <c r="P258" s="106">
        <v>0</v>
      </c>
      <c r="Q258" s="106">
        <v>500000</v>
      </c>
      <c r="R258" s="106">
        <v>0</v>
      </c>
      <c r="S258" s="106">
        <v>0</v>
      </c>
      <c r="T258" s="41" t="s">
        <v>560</v>
      </c>
      <c r="U258" s="47" t="s">
        <v>485</v>
      </c>
      <c r="V258" s="135" t="s">
        <v>578</v>
      </c>
    </row>
    <row r="259" spans="1:22" s="50" customFormat="1" ht="22.5" customHeight="1">
      <c r="A259" s="49">
        <f t="shared" si="4"/>
        <v>248</v>
      </c>
      <c r="B259" s="49" t="s">
        <v>350</v>
      </c>
      <c r="C259" s="49" t="s">
        <v>583</v>
      </c>
      <c r="D259" s="49" t="s">
        <v>583</v>
      </c>
      <c r="E259" s="56" t="s">
        <v>413</v>
      </c>
      <c r="F259" s="57" t="s">
        <v>527</v>
      </c>
      <c r="G259" s="42" t="s">
        <v>547</v>
      </c>
      <c r="H259" s="42" t="s">
        <v>585</v>
      </c>
      <c r="I259" s="49" t="s">
        <v>630</v>
      </c>
      <c r="J259" s="95" t="s">
        <v>805</v>
      </c>
      <c r="K259" s="49">
        <v>1</v>
      </c>
      <c r="L259" s="49">
        <v>10</v>
      </c>
      <c r="M259" s="106">
        <v>500000</v>
      </c>
      <c r="N259" s="106">
        <v>500000</v>
      </c>
      <c r="O259" s="106"/>
      <c r="P259" s="106">
        <v>0</v>
      </c>
      <c r="Q259" s="106">
        <v>500000</v>
      </c>
      <c r="R259" s="106">
        <v>0</v>
      </c>
      <c r="S259" s="106">
        <v>0</v>
      </c>
      <c r="T259" s="41" t="s">
        <v>560</v>
      </c>
      <c r="U259" s="47" t="s">
        <v>484</v>
      </c>
      <c r="V259" s="135" t="s">
        <v>578</v>
      </c>
    </row>
    <row r="260" spans="1:22" s="50" customFormat="1" ht="22.5" customHeight="1">
      <c r="A260" s="49">
        <f t="shared" si="4"/>
        <v>249</v>
      </c>
      <c r="B260" s="49" t="s">
        <v>351</v>
      </c>
      <c r="C260" s="49" t="s">
        <v>583</v>
      </c>
      <c r="D260" s="49" t="s">
        <v>583</v>
      </c>
      <c r="E260" s="56" t="s">
        <v>414</v>
      </c>
      <c r="F260" s="57" t="s">
        <v>501</v>
      </c>
      <c r="G260" s="42" t="s">
        <v>547</v>
      </c>
      <c r="H260" s="42" t="s">
        <v>585</v>
      </c>
      <c r="I260" s="49" t="s">
        <v>895</v>
      </c>
      <c r="J260" s="49" t="s">
        <v>876</v>
      </c>
      <c r="K260" s="49">
        <v>1</v>
      </c>
      <c r="L260" s="49">
        <v>10</v>
      </c>
      <c r="M260" s="106">
        <v>500000</v>
      </c>
      <c r="N260" s="106">
        <v>500000</v>
      </c>
      <c r="O260" s="106">
        <v>1000000</v>
      </c>
      <c r="P260" s="106">
        <v>0</v>
      </c>
      <c r="Q260" s="106">
        <v>500000</v>
      </c>
      <c r="R260" s="106">
        <v>0</v>
      </c>
      <c r="S260" s="106">
        <v>500000</v>
      </c>
      <c r="T260" s="41" t="s">
        <v>560</v>
      </c>
      <c r="U260" s="47" t="s">
        <v>457</v>
      </c>
      <c r="V260" s="60" t="s">
        <v>578</v>
      </c>
    </row>
    <row r="261" spans="1:22" s="50" customFormat="1" ht="22.5" customHeight="1">
      <c r="A261" s="49">
        <f t="shared" si="4"/>
        <v>250</v>
      </c>
      <c r="B261" s="49" t="s">
        <v>680</v>
      </c>
      <c r="C261" s="49" t="s">
        <v>583</v>
      </c>
      <c r="D261" s="49" t="s">
        <v>583</v>
      </c>
      <c r="E261" s="56" t="s">
        <v>753</v>
      </c>
      <c r="F261" s="57" t="s">
        <v>521</v>
      </c>
      <c r="G261" s="42" t="s">
        <v>547</v>
      </c>
      <c r="H261" s="42" t="s">
        <v>585</v>
      </c>
      <c r="I261" s="49" t="s">
        <v>800</v>
      </c>
      <c r="J261" s="95" t="s">
        <v>1004</v>
      </c>
      <c r="K261" s="49">
        <v>1</v>
      </c>
      <c r="L261" s="49">
        <v>10</v>
      </c>
      <c r="M261" s="106">
        <v>500000</v>
      </c>
      <c r="N261" s="106">
        <v>500000</v>
      </c>
      <c r="O261" s="106"/>
      <c r="P261" s="106"/>
      <c r="Q261" s="106">
        <v>0</v>
      </c>
      <c r="R261" s="106">
        <v>500000</v>
      </c>
      <c r="S261" s="106">
        <v>0</v>
      </c>
      <c r="T261" s="41" t="s">
        <v>560</v>
      </c>
      <c r="U261" s="47" t="s">
        <v>799</v>
      </c>
      <c r="V261" s="135" t="s">
        <v>578</v>
      </c>
    </row>
    <row r="262" spans="1:22" s="50" customFormat="1" ht="22.5" customHeight="1">
      <c r="A262" s="49">
        <f t="shared" si="4"/>
        <v>251</v>
      </c>
      <c r="B262" s="49" t="s">
        <v>926</v>
      </c>
      <c r="C262" s="49" t="s">
        <v>583</v>
      </c>
      <c r="D262" s="49" t="s">
        <v>583</v>
      </c>
      <c r="E262" s="56" t="s">
        <v>509</v>
      </c>
      <c r="F262" s="57" t="s">
        <v>990</v>
      </c>
      <c r="G262" s="42" t="s">
        <v>547</v>
      </c>
      <c r="H262" s="42" t="s">
        <v>473</v>
      </c>
      <c r="I262" s="49" t="s">
        <v>54</v>
      </c>
      <c r="J262" s="95" t="s">
        <v>55</v>
      </c>
      <c r="K262" s="49">
        <v>1</v>
      </c>
      <c r="L262" s="49">
        <v>20</v>
      </c>
      <c r="M262" s="106">
        <v>1500000</v>
      </c>
      <c r="N262" s="106">
        <v>1500000</v>
      </c>
      <c r="O262" s="106"/>
      <c r="P262" s="106"/>
      <c r="Q262" s="106">
        <v>0</v>
      </c>
      <c r="R262" s="106">
        <v>1500000</v>
      </c>
      <c r="S262" s="106">
        <v>0</v>
      </c>
      <c r="T262" s="41" t="s">
        <v>560</v>
      </c>
      <c r="U262" s="47" t="s">
        <v>182</v>
      </c>
      <c r="V262" s="135" t="s">
        <v>578</v>
      </c>
    </row>
    <row r="263" spans="1:22" s="50" customFormat="1" ht="22.5" customHeight="1">
      <c r="A263" s="49">
        <f t="shared" si="4"/>
        <v>252</v>
      </c>
      <c r="B263" s="49" t="s">
        <v>352</v>
      </c>
      <c r="C263" s="49" t="s">
        <v>583</v>
      </c>
      <c r="D263" s="49" t="s">
        <v>583</v>
      </c>
      <c r="E263" s="56" t="s">
        <v>415</v>
      </c>
      <c r="F263" s="57" t="s">
        <v>416</v>
      </c>
      <c r="G263" s="42" t="s">
        <v>547</v>
      </c>
      <c r="H263" s="42" t="s">
        <v>585</v>
      </c>
      <c r="I263" s="49" t="s">
        <v>624</v>
      </c>
      <c r="J263" s="49" t="s">
        <v>625</v>
      </c>
      <c r="K263" s="49">
        <v>1</v>
      </c>
      <c r="L263" s="49">
        <v>10</v>
      </c>
      <c r="M263" s="106">
        <v>500000</v>
      </c>
      <c r="N263" s="106">
        <v>500000</v>
      </c>
      <c r="O263" s="106">
        <v>1000000</v>
      </c>
      <c r="P263" s="106">
        <v>0</v>
      </c>
      <c r="Q263" s="106">
        <v>500000</v>
      </c>
      <c r="R263" s="106">
        <v>0</v>
      </c>
      <c r="S263" s="106">
        <v>500000</v>
      </c>
      <c r="T263" s="41" t="s">
        <v>560</v>
      </c>
      <c r="U263" s="47" t="s">
        <v>454</v>
      </c>
      <c r="V263" s="60" t="s">
        <v>578</v>
      </c>
    </row>
    <row r="264" spans="1:22" s="50" customFormat="1" ht="22.5" customHeight="1">
      <c r="A264" s="49">
        <f t="shared" si="4"/>
        <v>253</v>
      </c>
      <c r="B264" s="49" t="s">
        <v>352</v>
      </c>
      <c r="C264" s="49" t="s">
        <v>583</v>
      </c>
      <c r="D264" s="49" t="s">
        <v>583</v>
      </c>
      <c r="E264" s="56" t="s">
        <v>415</v>
      </c>
      <c r="F264" s="57" t="s">
        <v>416</v>
      </c>
      <c r="G264" s="42" t="s">
        <v>547</v>
      </c>
      <c r="H264" s="42" t="s">
        <v>473</v>
      </c>
      <c r="I264" s="49" t="s">
        <v>56</v>
      </c>
      <c r="J264" s="95" t="s">
        <v>57</v>
      </c>
      <c r="K264" s="49">
        <v>1</v>
      </c>
      <c r="L264" s="49">
        <v>20</v>
      </c>
      <c r="M264" s="106">
        <v>1500000</v>
      </c>
      <c r="N264" s="106">
        <v>1500000</v>
      </c>
      <c r="O264" s="106"/>
      <c r="P264" s="106"/>
      <c r="Q264" s="106">
        <v>0</v>
      </c>
      <c r="R264" s="106">
        <v>1500000</v>
      </c>
      <c r="S264" s="106">
        <v>0</v>
      </c>
      <c r="T264" s="41" t="s">
        <v>560</v>
      </c>
      <c r="U264" s="47" t="s">
        <v>183</v>
      </c>
      <c r="V264" s="60" t="s">
        <v>578</v>
      </c>
    </row>
    <row r="265" spans="1:22" s="50" customFormat="1" ht="22.5" customHeight="1">
      <c r="A265" s="49">
        <f t="shared" si="4"/>
        <v>254</v>
      </c>
      <c r="B265" s="49" t="s">
        <v>353</v>
      </c>
      <c r="C265" s="49" t="s">
        <v>583</v>
      </c>
      <c r="D265" s="49" t="s">
        <v>583</v>
      </c>
      <c r="E265" s="56" t="s">
        <v>510</v>
      </c>
      <c r="F265" s="57" t="s">
        <v>521</v>
      </c>
      <c r="G265" s="42" t="s">
        <v>545</v>
      </c>
      <c r="H265" s="42" t="s">
        <v>582</v>
      </c>
      <c r="I265" s="49" t="s">
        <v>638</v>
      </c>
      <c r="J265" s="49" t="s">
        <v>639</v>
      </c>
      <c r="K265" s="49">
        <v>1</v>
      </c>
      <c r="L265" s="49">
        <v>20</v>
      </c>
      <c r="M265" s="106">
        <v>1000000</v>
      </c>
      <c r="N265" s="106">
        <v>1000000</v>
      </c>
      <c r="O265" s="106">
        <v>2000000</v>
      </c>
      <c r="P265" s="106">
        <v>0</v>
      </c>
      <c r="Q265" s="106">
        <v>1000000</v>
      </c>
      <c r="R265" s="106">
        <v>0</v>
      </c>
      <c r="S265" s="106">
        <v>1000000</v>
      </c>
      <c r="T265" s="41" t="s">
        <v>559</v>
      </c>
      <c r="U265" s="47" t="s">
        <v>540</v>
      </c>
      <c r="V265" s="60" t="s">
        <v>578</v>
      </c>
    </row>
    <row r="266" spans="1:22" s="50" customFormat="1" ht="22.5" customHeight="1">
      <c r="A266" s="49">
        <f t="shared" si="4"/>
        <v>255</v>
      </c>
      <c r="B266" s="49" t="s">
        <v>1044</v>
      </c>
      <c r="C266" s="49" t="s">
        <v>929</v>
      </c>
      <c r="D266" s="49" t="s">
        <v>580</v>
      </c>
      <c r="E266" s="56" t="s">
        <v>269</v>
      </c>
      <c r="F266" s="57" t="s">
        <v>967</v>
      </c>
      <c r="G266" s="42" t="s">
        <v>878</v>
      </c>
      <c r="H266" s="42" t="s">
        <v>579</v>
      </c>
      <c r="I266" s="49" t="s">
        <v>1053</v>
      </c>
      <c r="J266" s="95" t="s">
        <v>1054</v>
      </c>
      <c r="K266" s="49">
        <v>1</v>
      </c>
      <c r="L266" s="49">
        <v>28</v>
      </c>
      <c r="M266" s="106">
        <v>1400000</v>
      </c>
      <c r="N266" s="106">
        <v>1400000</v>
      </c>
      <c r="O266" s="106"/>
      <c r="P266" s="106"/>
      <c r="Q266" s="106">
        <v>0</v>
      </c>
      <c r="R266" s="106">
        <v>1400000</v>
      </c>
      <c r="S266" s="106">
        <v>0</v>
      </c>
      <c r="T266" s="41" t="s">
        <v>754</v>
      </c>
      <c r="U266" s="47" t="s">
        <v>792</v>
      </c>
      <c r="V266" s="135" t="s">
        <v>578</v>
      </c>
    </row>
    <row r="267" spans="1:22" s="50" customFormat="1" ht="22.5" customHeight="1">
      <c r="A267" s="49">
        <f t="shared" si="4"/>
        <v>256</v>
      </c>
      <c r="B267" s="49" t="s">
        <v>1045</v>
      </c>
      <c r="C267" s="49" t="s">
        <v>929</v>
      </c>
      <c r="D267" s="49" t="s">
        <v>580</v>
      </c>
      <c r="E267" s="56" t="s">
        <v>1049</v>
      </c>
      <c r="F267" s="57" t="s">
        <v>1050</v>
      </c>
      <c r="G267" s="42" t="s">
        <v>878</v>
      </c>
      <c r="H267" s="42" t="s">
        <v>579</v>
      </c>
      <c r="I267" s="49" t="s">
        <v>864</v>
      </c>
      <c r="J267" s="95" t="s">
        <v>820</v>
      </c>
      <c r="K267" s="49">
        <v>1</v>
      </c>
      <c r="L267" s="49">
        <v>28</v>
      </c>
      <c r="M267" s="106">
        <v>1400000</v>
      </c>
      <c r="N267" s="106">
        <v>1400000</v>
      </c>
      <c r="O267" s="106"/>
      <c r="P267" s="106"/>
      <c r="Q267" s="106">
        <v>0</v>
      </c>
      <c r="R267" s="106">
        <v>1400000</v>
      </c>
      <c r="S267" s="106">
        <v>0</v>
      </c>
      <c r="T267" s="41" t="s">
        <v>754</v>
      </c>
      <c r="U267" s="47" t="s">
        <v>1057</v>
      </c>
      <c r="V267" s="135" t="s">
        <v>578</v>
      </c>
    </row>
    <row r="268" spans="1:22" s="50" customFormat="1" ht="22.5" customHeight="1">
      <c r="A268" s="49">
        <f t="shared" si="4"/>
        <v>257</v>
      </c>
      <c r="B268" s="49" t="s">
        <v>1046</v>
      </c>
      <c r="C268" s="49" t="s">
        <v>1047</v>
      </c>
      <c r="D268" s="49" t="s">
        <v>580</v>
      </c>
      <c r="E268" s="56" t="s">
        <v>1051</v>
      </c>
      <c r="F268" s="57" t="s">
        <v>1052</v>
      </c>
      <c r="G268" s="42" t="s">
        <v>878</v>
      </c>
      <c r="H268" s="42" t="s">
        <v>579</v>
      </c>
      <c r="I268" s="49" t="s">
        <v>1055</v>
      </c>
      <c r="J268" s="49" t="s">
        <v>1056</v>
      </c>
      <c r="K268" s="49">
        <v>1</v>
      </c>
      <c r="L268" s="49">
        <v>28</v>
      </c>
      <c r="M268" s="106">
        <v>1400000</v>
      </c>
      <c r="N268" s="106">
        <v>1400000</v>
      </c>
      <c r="O268" s="106"/>
      <c r="P268" s="106"/>
      <c r="Q268" s="106">
        <v>0</v>
      </c>
      <c r="R268" s="106">
        <v>1400000</v>
      </c>
      <c r="S268" s="106">
        <v>0</v>
      </c>
      <c r="T268" s="41" t="s">
        <v>754</v>
      </c>
      <c r="U268" s="47" t="s">
        <v>1058</v>
      </c>
      <c r="V268" s="60" t="s">
        <v>578</v>
      </c>
    </row>
    <row r="269" spans="1:22" ht="15.75" hidden="1">
      <c r="A269" s="44"/>
      <c r="B269" s="44"/>
      <c r="C269" s="100"/>
      <c r="D269" s="44"/>
      <c r="E269" s="19"/>
      <c r="F269" s="20"/>
      <c r="G269" s="45"/>
      <c r="H269" s="45"/>
      <c r="I269" s="44"/>
      <c r="J269" s="44"/>
      <c r="K269" s="44"/>
      <c r="L269" s="44"/>
      <c r="M269" s="86"/>
      <c r="N269" s="86"/>
      <c r="O269" s="86"/>
      <c r="P269" s="86"/>
      <c r="Q269" s="86"/>
      <c r="R269" s="86"/>
      <c r="S269" s="86"/>
      <c r="T269" s="45"/>
      <c r="U269" s="46"/>
      <c r="V269" s="61"/>
    </row>
    <row r="270" spans="1:22" s="50" customFormat="1" ht="24" customHeight="1">
      <c r="A270" s="68"/>
      <c r="B270" s="68"/>
      <c r="C270" s="101"/>
      <c r="D270" s="68"/>
      <c r="E270" s="159" t="s">
        <v>599</v>
      </c>
      <c r="F270" s="159"/>
      <c r="G270" s="69"/>
      <c r="H270" s="70"/>
      <c r="I270" s="70"/>
      <c r="J270" s="70"/>
      <c r="K270" s="70">
        <f>SUBTOTAL(9,K12:K269)</f>
        <v>257</v>
      </c>
      <c r="L270" s="70">
        <f>SUBTOTAL(9,L12:L269)</f>
        <v>4145</v>
      </c>
      <c r="M270" s="87"/>
      <c r="N270" s="88">
        <f aca="true" t="shared" si="5" ref="N270:S270">SUBTOTAL(9,N12:N269)</f>
        <v>219600000</v>
      </c>
      <c r="O270" s="88">
        <f t="shared" si="5"/>
        <v>54650000</v>
      </c>
      <c r="P270" s="88">
        <f t="shared" si="5"/>
        <v>9500000</v>
      </c>
      <c r="Q270" s="88">
        <f t="shared" si="5"/>
        <v>71150000</v>
      </c>
      <c r="R270" s="88">
        <f t="shared" si="5"/>
        <v>137950000</v>
      </c>
      <c r="S270" s="88">
        <f t="shared" si="5"/>
        <v>22900000</v>
      </c>
      <c r="T270" s="69"/>
      <c r="U270" s="71"/>
      <c r="V270" s="72"/>
    </row>
    <row r="271" spans="1:22" s="50" customFormat="1" ht="15" hidden="1">
      <c r="A271" s="78"/>
      <c r="B271" s="78"/>
      <c r="C271" s="102"/>
      <c r="D271" s="78"/>
      <c r="E271" s="79"/>
      <c r="F271" s="79"/>
      <c r="G271" s="80"/>
      <c r="H271" s="81"/>
      <c r="I271" s="81"/>
      <c r="J271" s="81"/>
      <c r="K271" s="81"/>
      <c r="L271" s="81"/>
      <c r="M271" s="80"/>
      <c r="N271" s="82"/>
      <c r="O271" s="82"/>
      <c r="P271" s="82"/>
      <c r="Q271" s="82"/>
      <c r="R271" s="82"/>
      <c r="S271" s="82"/>
      <c r="T271" s="80"/>
      <c r="U271" s="83"/>
      <c r="V271" s="84"/>
    </row>
    <row r="272" spans="1:22" s="50" customFormat="1" ht="15" hidden="1">
      <c r="A272" s="78"/>
      <c r="B272" s="78"/>
      <c r="C272" s="85"/>
      <c r="D272" s="98"/>
      <c r="E272" s="163" t="s">
        <v>440</v>
      </c>
      <c r="F272" s="163"/>
      <c r="G272" s="85"/>
      <c r="H272" s="79"/>
      <c r="I272" s="103">
        <f>R270</f>
        <v>137950000</v>
      </c>
      <c r="J272" s="78" t="s">
        <v>439</v>
      </c>
      <c r="K272" s="81"/>
      <c r="L272" s="81"/>
      <c r="M272" s="80"/>
      <c r="N272" s="82"/>
      <c r="O272" s="82"/>
      <c r="P272" s="82"/>
      <c r="Q272" s="82"/>
      <c r="R272" s="82"/>
      <c r="S272" s="82"/>
      <c r="T272" s="80"/>
      <c r="U272" s="83"/>
      <c r="V272" s="84"/>
    </row>
    <row r="273" spans="5:12" ht="15.75" hidden="1">
      <c r="E273" s="160" t="s">
        <v>604</v>
      </c>
      <c r="F273" s="160"/>
      <c r="I273" s="162" t="str">
        <f>tien_so!C6</f>
        <v>Một trăm ba mươi bảy triệu chín trăm năm mươi ngàn đồng./.</v>
      </c>
      <c r="J273" s="162"/>
      <c r="K273" s="162"/>
      <c r="L273" s="162"/>
    </row>
    <row r="274" spans="14:22" ht="18.75" hidden="1">
      <c r="N274" s="150"/>
      <c r="O274" s="150"/>
      <c r="P274" s="150"/>
      <c r="Q274" s="150"/>
      <c r="R274" s="150"/>
      <c r="S274" s="150"/>
      <c r="T274" s="150"/>
      <c r="U274" s="150"/>
      <c r="V274" s="59"/>
    </row>
    <row r="275" spans="20:22" ht="18.75" hidden="1">
      <c r="T275" s="39"/>
      <c r="U275" s="48"/>
      <c r="V275" s="59"/>
    </row>
    <row r="276" ht="15.75" hidden="1"/>
    <row r="277" ht="15.75" hidden="1"/>
    <row r="278" ht="15.75" hidden="1"/>
    <row r="279" ht="15.75" hidden="1"/>
    <row r="280" spans="1:22" s="50" customFormat="1" ht="15" hidden="1">
      <c r="A280" s="128">
        <v>1</v>
      </c>
      <c r="B280" s="128" t="s">
        <v>649</v>
      </c>
      <c r="C280" s="128" t="s">
        <v>583</v>
      </c>
      <c r="D280" s="128" t="s">
        <v>583</v>
      </c>
      <c r="E280" s="129" t="s">
        <v>269</v>
      </c>
      <c r="F280" s="130" t="s">
        <v>506</v>
      </c>
      <c r="G280" s="104" t="s">
        <v>547</v>
      </c>
      <c r="H280" s="104" t="s">
        <v>585</v>
      </c>
      <c r="I280" s="49" t="s">
        <v>992</v>
      </c>
      <c r="J280" s="95" t="s">
        <v>993</v>
      </c>
      <c r="K280" s="128">
        <v>1</v>
      </c>
      <c r="L280" s="128">
        <v>10</v>
      </c>
      <c r="M280" s="105">
        <f>VLOOKUP(H280,'Ma tien'!$A$2:$D$54,3,0)</f>
        <v>500000</v>
      </c>
      <c r="N280" s="105">
        <f aca="true" t="shared" si="6" ref="N280:N311">M280*K280</f>
        <v>500000</v>
      </c>
      <c r="O280" s="105">
        <v>1000000</v>
      </c>
      <c r="P280" s="105">
        <f aca="true" t="shared" si="7" ref="P280:P311">IF(N280&gt;O280,N280-O280,0)</f>
        <v>0</v>
      </c>
      <c r="Q280" s="105">
        <f aca="true" t="shared" si="8" ref="Q280:Q311">IF(O280&gt;N280,O280-N280,0)</f>
        <v>500000</v>
      </c>
      <c r="R280" s="105">
        <f aca="true" t="shared" si="9" ref="R280:R311">IF(P280&gt;0,P280,0)</f>
        <v>0</v>
      </c>
      <c r="S280" s="105">
        <f aca="true" t="shared" si="10" ref="S280:S311">IF(AND(Q280&gt;0,O280=0),0,Q280)</f>
        <v>500000</v>
      </c>
      <c r="T280" s="132" t="s">
        <v>560</v>
      </c>
      <c r="U280" s="133" t="s">
        <v>759</v>
      </c>
      <c r="V280" s="134"/>
    </row>
    <row r="281" spans="1:22" s="50" customFormat="1" ht="15" hidden="1">
      <c r="A281" s="128">
        <v>11</v>
      </c>
      <c r="B281" s="128" t="s">
        <v>282</v>
      </c>
      <c r="C281" s="128" t="s">
        <v>583</v>
      </c>
      <c r="D281" s="128" t="s">
        <v>583</v>
      </c>
      <c r="E281" s="129" t="s">
        <v>531</v>
      </c>
      <c r="F281" s="130" t="s">
        <v>506</v>
      </c>
      <c r="G281" s="104" t="s">
        <v>545</v>
      </c>
      <c r="H281" s="104" t="s">
        <v>582</v>
      </c>
      <c r="I281" s="49" t="s">
        <v>800</v>
      </c>
      <c r="J281" s="95" t="s">
        <v>801</v>
      </c>
      <c r="K281" s="128">
        <v>1</v>
      </c>
      <c r="L281" s="128">
        <v>20</v>
      </c>
      <c r="M281" s="105">
        <f>VLOOKUP(H281,'Ma tien'!$A$2:$D$54,3,0)</f>
        <v>1000000</v>
      </c>
      <c r="N281" s="105">
        <f t="shared" si="6"/>
        <v>1000000</v>
      </c>
      <c r="O281" s="105">
        <v>2000000</v>
      </c>
      <c r="P281" s="105">
        <f t="shared" si="7"/>
        <v>0</v>
      </c>
      <c r="Q281" s="105">
        <f t="shared" si="8"/>
        <v>1000000</v>
      </c>
      <c r="R281" s="105">
        <f t="shared" si="9"/>
        <v>0</v>
      </c>
      <c r="S281" s="105">
        <f t="shared" si="10"/>
        <v>1000000</v>
      </c>
      <c r="T281" s="132" t="s">
        <v>559</v>
      </c>
      <c r="U281" s="133" t="s">
        <v>760</v>
      </c>
      <c r="V281" s="134"/>
    </row>
    <row r="282" spans="1:22" s="50" customFormat="1" ht="15" hidden="1">
      <c r="A282" s="128">
        <v>12</v>
      </c>
      <c r="B282" s="128" t="s">
        <v>282</v>
      </c>
      <c r="C282" s="128" t="s">
        <v>583</v>
      </c>
      <c r="D282" s="128" t="s">
        <v>583</v>
      </c>
      <c r="E282" s="129" t="s">
        <v>531</v>
      </c>
      <c r="F282" s="130" t="s">
        <v>506</v>
      </c>
      <c r="G282" s="104" t="s">
        <v>547</v>
      </c>
      <c r="H282" s="104" t="s">
        <v>585</v>
      </c>
      <c r="I282" s="49" t="s">
        <v>622</v>
      </c>
      <c r="J282" s="95" t="s">
        <v>623</v>
      </c>
      <c r="K282" s="128">
        <v>1</v>
      </c>
      <c r="L282" s="128">
        <v>10</v>
      </c>
      <c r="M282" s="105">
        <f>VLOOKUP(H282,'Ma tien'!$A$2:$D$54,3,0)</f>
        <v>500000</v>
      </c>
      <c r="N282" s="105">
        <f t="shared" si="6"/>
        <v>500000</v>
      </c>
      <c r="O282" s="105">
        <v>1000000</v>
      </c>
      <c r="P282" s="105">
        <f t="shared" si="7"/>
        <v>0</v>
      </c>
      <c r="Q282" s="105">
        <f t="shared" si="8"/>
        <v>500000</v>
      </c>
      <c r="R282" s="105">
        <f t="shared" si="9"/>
        <v>0</v>
      </c>
      <c r="S282" s="105">
        <f t="shared" si="10"/>
        <v>500000</v>
      </c>
      <c r="T282" s="132" t="s">
        <v>560</v>
      </c>
      <c r="U282" s="133" t="s">
        <v>417</v>
      </c>
      <c r="V282" s="134" t="s">
        <v>578</v>
      </c>
    </row>
    <row r="283" spans="1:22" s="50" customFormat="1" ht="15" hidden="1">
      <c r="A283" s="128">
        <v>14</v>
      </c>
      <c r="B283" s="49" t="s">
        <v>283</v>
      </c>
      <c r="C283" s="49" t="s">
        <v>583</v>
      </c>
      <c r="D283" s="49" t="s">
        <v>583</v>
      </c>
      <c r="E283" s="56" t="s">
        <v>354</v>
      </c>
      <c r="F283" s="57" t="s">
        <v>521</v>
      </c>
      <c r="G283" s="42" t="s">
        <v>545</v>
      </c>
      <c r="H283" s="42" t="s">
        <v>582</v>
      </c>
      <c r="I283" s="49" t="s">
        <v>626</v>
      </c>
      <c r="J283" s="49" t="s">
        <v>807</v>
      </c>
      <c r="K283" s="49">
        <v>1</v>
      </c>
      <c r="L283" s="49">
        <v>20</v>
      </c>
      <c r="M283" s="105">
        <f>VLOOKUP(H283,'Ma tien'!$A$2:$D$54,3,0)</f>
        <v>1000000</v>
      </c>
      <c r="N283" s="106">
        <f t="shared" si="6"/>
        <v>1000000</v>
      </c>
      <c r="O283" s="106">
        <v>2000000</v>
      </c>
      <c r="P283" s="105">
        <f t="shared" si="7"/>
        <v>0</v>
      </c>
      <c r="Q283" s="105">
        <f t="shared" si="8"/>
        <v>1000000</v>
      </c>
      <c r="R283" s="105">
        <f t="shared" si="9"/>
        <v>0</v>
      </c>
      <c r="S283" s="105">
        <f t="shared" si="10"/>
        <v>1000000</v>
      </c>
      <c r="T283" s="41" t="s">
        <v>559</v>
      </c>
      <c r="U283" s="47" t="s">
        <v>418</v>
      </c>
      <c r="V283" s="60" t="s">
        <v>578</v>
      </c>
    </row>
    <row r="284" spans="1:22" s="50" customFormat="1" ht="15" hidden="1">
      <c r="A284" s="128">
        <v>16</v>
      </c>
      <c r="B284" s="49" t="s">
        <v>284</v>
      </c>
      <c r="C284" s="49" t="s">
        <v>583</v>
      </c>
      <c r="D284" s="49" t="s">
        <v>583</v>
      </c>
      <c r="E284" s="56" t="s">
        <v>269</v>
      </c>
      <c r="F284" s="57" t="s">
        <v>490</v>
      </c>
      <c r="G284" s="42" t="s">
        <v>547</v>
      </c>
      <c r="H284" s="42" t="s">
        <v>585</v>
      </c>
      <c r="I284" s="49" t="s">
        <v>810</v>
      </c>
      <c r="J284" s="49" t="s">
        <v>811</v>
      </c>
      <c r="K284" s="49">
        <v>1</v>
      </c>
      <c r="L284" s="49">
        <v>10</v>
      </c>
      <c r="M284" s="105">
        <f>VLOOKUP(H284,'Ma tien'!$A$2:$D$54,3,0)</f>
        <v>500000</v>
      </c>
      <c r="N284" s="106">
        <f t="shared" si="6"/>
        <v>500000</v>
      </c>
      <c r="O284" s="106">
        <v>1000000</v>
      </c>
      <c r="P284" s="105">
        <f t="shared" si="7"/>
        <v>0</v>
      </c>
      <c r="Q284" s="105">
        <f t="shared" si="8"/>
        <v>500000</v>
      </c>
      <c r="R284" s="105">
        <f t="shared" si="9"/>
        <v>0</v>
      </c>
      <c r="S284" s="105">
        <f t="shared" si="10"/>
        <v>500000</v>
      </c>
      <c r="T284" s="41" t="s">
        <v>560</v>
      </c>
      <c r="U284" s="47" t="s">
        <v>419</v>
      </c>
      <c r="V284" s="60" t="s">
        <v>578</v>
      </c>
    </row>
    <row r="285" spans="1:22" s="50" customFormat="1" ht="15" hidden="1">
      <c r="A285" s="128">
        <v>22</v>
      </c>
      <c r="B285" s="49" t="s">
        <v>652</v>
      </c>
      <c r="C285" s="49" t="s">
        <v>583</v>
      </c>
      <c r="D285" s="49" t="s">
        <v>583</v>
      </c>
      <c r="E285" s="56" t="s">
        <v>522</v>
      </c>
      <c r="F285" s="57" t="s">
        <v>407</v>
      </c>
      <c r="G285" s="42" t="s">
        <v>547</v>
      </c>
      <c r="H285" s="42" t="s">
        <v>585</v>
      </c>
      <c r="I285" s="49" t="s">
        <v>630</v>
      </c>
      <c r="J285" s="49" t="s">
        <v>805</v>
      </c>
      <c r="K285" s="49">
        <v>1</v>
      </c>
      <c r="L285" s="49">
        <v>10</v>
      </c>
      <c r="M285" s="105">
        <f>VLOOKUP(H285,'Ma tien'!$A$2:$D$54,3,0)</f>
        <v>500000</v>
      </c>
      <c r="N285" s="106">
        <f t="shared" si="6"/>
        <v>500000</v>
      </c>
      <c r="O285" s="106">
        <v>1000000</v>
      </c>
      <c r="P285" s="105">
        <f t="shared" si="7"/>
        <v>0</v>
      </c>
      <c r="Q285" s="105">
        <f t="shared" si="8"/>
        <v>500000</v>
      </c>
      <c r="R285" s="105">
        <f t="shared" si="9"/>
        <v>0</v>
      </c>
      <c r="S285" s="105">
        <f t="shared" si="10"/>
        <v>500000</v>
      </c>
      <c r="T285" s="41" t="s">
        <v>560</v>
      </c>
      <c r="U285" s="47" t="s">
        <v>450</v>
      </c>
      <c r="V285" s="60" t="s">
        <v>578</v>
      </c>
    </row>
    <row r="286" spans="1:22" s="50" customFormat="1" ht="15" hidden="1">
      <c r="A286" s="128">
        <v>27</v>
      </c>
      <c r="B286" s="49" t="s">
        <v>288</v>
      </c>
      <c r="C286" s="49" t="s">
        <v>583</v>
      </c>
      <c r="D286" s="49" t="s">
        <v>583</v>
      </c>
      <c r="E286" s="56" t="s">
        <v>357</v>
      </c>
      <c r="F286" s="57" t="s">
        <v>612</v>
      </c>
      <c r="G286" s="42" t="s">
        <v>547</v>
      </c>
      <c r="H286" s="42" t="s">
        <v>585</v>
      </c>
      <c r="I286" s="49" t="s">
        <v>632</v>
      </c>
      <c r="J286" s="49" t="s">
        <v>818</v>
      </c>
      <c r="K286" s="49">
        <v>1</v>
      </c>
      <c r="L286" s="49">
        <v>10</v>
      </c>
      <c r="M286" s="105">
        <f>VLOOKUP(H286,'Ma tien'!$A$2:$D$54,3,0)</f>
        <v>500000</v>
      </c>
      <c r="N286" s="106">
        <f t="shared" si="6"/>
        <v>500000</v>
      </c>
      <c r="O286" s="106">
        <v>1000000</v>
      </c>
      <c r="P286" s="105">
        <f t="shared" si="7"/>
        <v>0</v>
      </c>
      <c r="Q286" s="105">
        <f t="shared" si="8"/>
        <v>500000</v>
      </c>
      <c r="R286" s="105">
        <f t="shared" si="9"/>
        <v>0</v>
      </c>
      <c r="S286" s="105">
        <f t="shared" si="10"/>
        <v>500000</v>
      </c>
      <c r="T286" s="41" t="s">
        <v>560</v>
      </c>
      <c r="U286" s="47" t="s">
        <v>477</v>
      </c>
      <c r="V286" s="60" t="s">
        <v>578</v>
      </c>
    </row>
    <row r="287" spans="1:22" s="50" customFormat="1" ht="15" hidden="1">
      <c r="A287" s="128">
        <v>28</v>
      </c>
      <c r="B287" s="49" t="s">
        <v>289</v>
      </c>
      <c r="C287" s="49" t="s">
        <v>583</v>
      </c>
      <c r="D287" s="49" t="s">
        <v>583</v>
      </c>
      <c r="E287" s="56" t="s">
        <v>523</v>
      </c>
      <c r="F287" s="57" t="s">
        <v>512</v>
      </c>
      <c r="G287" s="42" t="s">
        <v>545</v>
      </c>
      <c r="H287" s="42" t="s">
        <v>582</v>
      </c>
      <c r="I287" s="49" t="s">
        <v>883</v>
      </c>
      <c r="J287" s="49" t="s">
        <v>623</v>
      </c>
      <c r="K287" s="49">
        <v>1</v>
      </c>
      <c r="L287" s="49">
        <v>20</v>
      </c>
      <c r="M287" s="105">
        <f>VLOOKUP(H287,'Ma tien'!$A$2:$D$54,3,0)</f>
        <v>1000000</v>
      </c>
      <c r="N287" s="106">
        <f t="shared" si="6"/>
        <v>1000000</v>
      </c>
      <c r="O287" s="106">
        <v>2000000</v>
      </c>
      <c r="P287" s="105">
        <f t="shared" si="7"/>
        <v>0</v>
      </c>
      <c r="Q287" s="105">
        <f t="shared" si="8"/>
        <v>1000000</v>
      </c>
      <c r="R287" s="105">
        <f t="shared" si="9"/>
        <v>0</v>
      </c>
      <c r="S287" s="105">
        <f t="shared" si="10"/>
        <v>1000000</v>
      </c>
      <c r="T287" s="41" t="s">
        <v>559</v>
      </c>
      <c r="U287" s="47" t="s">
        <v>486</v>
      </c>
      <c r="V287" s="60" t="s">
        <v>578</v>
      </c>
    </row>
    <row r="288" spans="1:22" s="50" customFormat="1" ht="15" hidden="1">
      <c r="A288" s="128">
        <v>31</v>
      </c>
      <c r="B288" s="49" t="s">
        <v>290</v>
      </c>
      <c r="C288" s="49" t="s">
        <v>583</v>
      </c>
      <c r="D288" s="49" t="s">
        <v>583</v>
      </c>
      <c r="E288" s="56" t="s">
        <v>491</v>
      </c>
      <c r="F288" s="57" t="s">
        <v>500</v>
      </c>
      <c r="G288" s="42" t="s">
        <v>545</v>
      </c>
      <c r="H288" s="42" t="s">
        <v>582</v>
      </c>
      <c r="I288" s="49" t="s">
        <v>633</v>
      </c>
      <c r="J288" s="49" t="s">
        <v>820</v>
      </c>
      <c r="K288" s="49">
        <v>1</v>
      </c>
      <c r="L288" s="49">
        <v>20</v>
      </c>
      <c r="M288" s="105">
        <f>VLOOKUP(H288,'Ma tien'!$A$2:$D$54,3,0)</f>
        <v>1000000</v>
      </c>
      <c r="N288" s="106">
        <f t="shared" si="6"/>
        <v>1000000</v>
      </c>
      <c r="O288" s="106">
        <v>2000000</v>
      </c>
      <c r="P288" s="105">
        <f t="shared" si="7"/>
        <v>0</v>
      </c>
      <c r="Q288" s="105">
        <f t="shared" si="8"/>
        <v>1000000</v>
      </c>
      <c r="R288" s="105">
        <f t="shared" si="9"/>
        <v>0</v>
      </c>
      <c r="S288" s="105">
        <f t="shared" si="10"/>
        <v>1000000</v>
      </c>
      <c r="T288" s="41" t="s">
        <v>559</v>
      </c>
      <c r="U288" s="47" t="s">
        <v>420</v>
      </c>
      <c r="V288" s="60" t="s">
        <v>578</v>
      </c>
    </row>
    <row r="289" spans="1:22" s="50" customFormat="1" ht="15" hidden="1">
      <c r="A289" s="128">
        <v>40</v>
      </c>
      <c r="B289" s="49" t="s">
        <v>291</v>
      </c>
      <c r="C289" s="49" t="s">
        <v>583</v>
      </c>
      <c r="D289" s="49" t="s">
        <v>583</v>
      </c>
      <c r="E289" s="56" t="s">
        <v>358</v>
      </c>
      <c r="F289" s="57" t="s">
        <v>267</v>
      </c>
      <c r="G289" s="42" t="s">
        <v>547</v>
      </c>
      <c r="H289" s="42" t="s">
        <v>585</v>
      </c>
      <c r="I289" s="49" t="s">
        <v>635</v>
      </c>
      <c r="J289" s="49" t="s">
        <v>824</v>
      </c>
      <c r="K289" s="49">
        <v>1</v>
      </c>
      <c r="L289" s="49">
        <v>10</v>
      </c>
      <c r="M289" s="105">
        <f>VLOOKUP(H289,'Ma tien'!$A$2:$D$54,3,0)</f>
        <v>500000</v>
      </c>
      <c r="N289" s="106">
        <f t="shared" si="6"/>
        <v>500000</v>
      </c>
      <c r="O289" s="106">
        <v>1000000</v>
      </c>
      <c r="P289" s="105">
        <f t="shared" si="7"/>
        <v>0</v>
      </c>
      <c r="Q289" s="105">
        <f t="shared" si="8"/>
        <v>500000</v>
      </c>
      <c r="R289" s="105">
        <f t="shared" si="9"/>
        <v>0</v>
      </c>
      <c r="S289" s="105">
        <f t="shared" si="10"/>
        <v>500000</v>
      </c>
      <c r="T289" s="41" t="s">
        <v>560</v>
      </c>
      <c r="U289" s="47" t="s">
        <v>446</v>
      </c>
      <c r="V289" s="60" t="s">
        <v>578</v>
      </c>
    </row>
    <row r="290" spans="1:22" s="50" customFormat="1" ht="15" hidden="1">
      <c r="A290" s="128">
        <v>48</v>
      </c>
      <c r="B290" s="49" t="s">
        <v>293</v>
      </c>
      <c r="C290" s="49" t="s">
        <v>583</v>
      </c>
      <c r="D290" s="49" t="s">
        <v>583</v>
      </c>
      <c r="E290" s="56" t="s">
        <v>555</v>
      </c>
      <c r="F290" s="57" t="s">
        <v>360</v>
      </c>
      <c r="G290" s="42" t="s">
        <v>547</v>
      </c>
      <c r="H290" s="42" t="s">
        <v>585</v>
      </c>
      <c r="I290" s="49" t="s">
        <v>636</v>
      </c>
      <c r="J290" s="49" t="s">
        <v>829</v>
      </c>
      <c r="K290" s="49">
        <v>1</v>
      </c>
      <c r="L290" s="49">
        <v>10</v>
      </c>
      <c r="M290" s="105">
        <f>VLOOKUP(H290,'Ma tien'!$A$2:$D$54,3,0)</f>
        <v>500000</v>
      </c>
      <c r="N290" s="106">
        <f t="shared" si="6"/>
        <v>500000</v>
      </c>
      <c r="O290" s="106">
        <v>1000000</v>
      </c>
      <c r="P290" s="105">
        <f t="shared" si="7"/>
        <v>0</v>
      </c>
      <c r="Q290" s="105">
        <f t="shared" si="8"/>
        <v>500000</v>
      </c>
      <c r="R290" s="105">
        <f t="shared" si="9"/>
        <v>0</v>
      </c>
      <c r="S290" s="105">
        <f t="shared" si="10"/>
        <v>500000</v>
      </c>
      <c r="T290" s="41" t="s">
        <v>560</v>
      </c>
      <c r="U290" s="47" t="s">
        <v>459</v>
      </c>
      <c r="V290" s="60" t="s">
        <v>578</v>
      </c>
    </row>
    <row r="291" spans="1:22" s="50" customFormat="1" ht="15" hidden="1">
      <c r="A291" s="128">
        <v>49</v>
      </c>
      <c r="B291" s="49" t="s">
        <v>293</v>
      </c>
      <c r="C291" s="49" t="s">
        <v>583</v>
      </c>
      <c r="D291" s="49" t="s">
        <v>583</v>
      </c>
      <c r="E291" s="56" t="s">
        <v>555</v>
      </c>
      <c r="F291" s="57" t="s">
        <v>360</v>
      </c>
      <c r="G291" s="42" t="s">
        <v>547</v>
      </c>
      <c r="H291" s="42" t="s">
        <v>585</v>
      </c>
      <c r="I291" s="49" t="s">
        <v>800</v>
      </c>
      <c r="J291" s="49" t="s">
        <v>801</v>
      </c>
      <c r="K291" s="49">
        <v>1</v>
      </c>
      <c r="L291" s="49">
        <v>10</v>
      </c>
      <c r="M291" s="105">
        <f>VLOOKUP(H291,'Ma tien'!$A$2:$D$54,3,0)</f>
        <v>500000</v>
      </c>
      <c r="N291" s="106">
        <f t="shared" si="6"/>
        <v>500000</v>
      </c>
      <c r="O291" s="106">
        <v>1000000</v>
      </c>
      <c r="P291" s="105">
        <f t="shared" si="7"/>
        <v>0</v>
      </c>
      <c r="Q291" s="105">
        <f t="shared" si="8"/>
        <v>500000</v>
      </c>
      <c r="R291" s="105">
        <f t="shared" si="9"/>
        <v>0</v>
      </c>
      <c r="S291" s="105">
        <f t="shared" si="10"/>
        <v>500000</v>
      </c>
      <c r="T291" s="41" t="s">
        <v>560</v>
      </c>
      <c r="U291" s="47" t="s">
        <v>767</v>
      </c>
      <c r="V291" s="60" t="s">
        <v>578</v>
      </c>
    </row>
    <row r="292" spans="1:22" s="50" customFormat="1" ht="15" hidden="1">
      <c r="A292" s="128">
        <v>50</v>
      </c>
      <c r="B292" s="49" t="s">
        <v>655</v>
      </c>
      <c r="C292" s="49" t="s">
        <v>583</v>
      </c>
      <c r="D292" s="49" t="s">
        <v>583</v>
      </c>
      <c r="E292" s="56" t="s">
        <v>722</v>
      </c>
      <c r="F292" s="57" t="s">
        <v>492</v>
      </c>
      <c r="G292" s="42" t="s">
        <v>547</v>
      </c>
      <c r="H292" s="42" t="s">
        <v>585</v>
      </c>
      <c r="I292" s="49" t="s">
        <v>830</v>
      </c>
      <c r="J292" s="49" t="s">
        <v>831</v>
      </c>
      <c r="K292" s="49">
        <v>1</v>
      </c>
      <c r="L292" s="49">
        <v>10</v>
      </c>
      <c r="M292" s="105">
        <f>VLOOKUP(H292,'Ma tien'!$A$2:$D$54,3,0)</f>
        <v>500000</v>
      </c>
      <c r="N292" s="106">
        <f t="shared" si="6"/>
        <v>500000</v>
      </c>
      <c r="O292" s="106">
        <v>1000000</v>
      </c>
      <c r="P292" s="105">
        <f t="shared" si="7"/>
        <v>0</v>
      </c>
      <c r="Q292" s="105">
        <f t="shared" si="8"/>
        <v>500000</v>
      </c>
      <c r="R292" s="105">
        <f t="shared" si="9"/>
        <v>0</v>
      </c>
      <c r="S292" s="105">
        <f t="shared" si="10"/>
        <v>500000</v>
      </c>
      <c r="T292" s="41" t="s">
        <v>560</v>
      </c>
      <c r="U292" s="47" t="s">
        <v>768</v>
      </c>
      <c r="V292" s="60" t="s">
        <v>578</v>
      </c>
    </row>
    <row r="293" spans="1:22" s="50" customFormat="1" ht="15" hidden="1">
      <c r="A293" s="128">
        <v>53</v>
      </c>
      <c r="B293" s="49" t="s">
        <v>294</v>
      </c>
      <c r="C293" s="49" t="s">
        <v>583</v>
      </c>
      <c r="D293" s="49" t="s">
        <v>583</v>
      </c>
      <c r="E293" s="56" t="s">
        <v>491</v>
      </c>
      <c r="F293" s="57" t="s">
        <v>188</v>
      </c>
      <c r="G293" s="42" t="s">
        <v>547</v>
      </c>
      <c r="H293" s="42" t="s">
        <v>585</v>
      </c>
      <c r="I293" s="49" t="s">
        <v>884</v>
      </c>
      <c r="J293" s="49" t="s">
        <v>896</v>
      </c>
      <c r="K293" s="49">
        <v>1</v>
      </c>
      <c r="L293" s="49">
        <v>10</v>
      </c>
      <c r="M293" s="105">
        <f>VLOOKUP(H293,'Ma tien'!$A$2:$D$54,3,0)</f>
        <v>500000</v>
      </c>
      <c r="N293" s="106">
        <f t="shared" si="6"/>
        <v>500000</v>
      </c>
      <c r="O293" s="106">
        <v>1000000</v>
      </c>
      <c r="P293" s="105">
        <f t="shared" si="7"/>
        <v>0</v>
      </c>
      <c r="Q293" s="105">
        <f t="shared" si="8"/>
        <v>500000</v>
      </c>
      <c r="R293" s="105">
        <f t="shared" si="9"/>
        <v>0</v>
      </c>
      <c r="S293" s="105">
        <f t="shared" si="10"/>
        <v>500000</v>
      </c>
      <c r="T293" s="41" t="s">
        <v>560</v>
      </c>
      <c r="U293" s="47" t="s">
        <v>567</v>
      </c>
      <c r="V293" s="60" t="s">
        <v>578</v>
      </c>
    </row>
    <row r="294" spans="1:22" s="50" customFormat="1" ht="15" hidden="1">
      <c r="A294" s="128">
        <v>54</v>
      </c>
      <c r="B294" s="49" t="s">
        <v>295</v>
      </c>
      <c r="C294" s="49" t="s">
        <v>583</v>
      </c>
      <c r="D294" s="49" t="s">
        <v>583</v>
      </c>
      <c r="E294" s="56" t="s">
        <v>361</v>
      </c>
      <c r="F294" s="57" t="s">
        <v>362</v>
      </c>
      <c r="G294" s="42" t="s">
        <v>547</v>
      </c>
      <c r="H294" s="42" t="s">
        <v>585</v>
      </c>
      <c r="I294" s="49" t="s">
        <v>627</v>
      </c>
      <c r="J294" s="49" t="s">
        <v>628</v>
      </c>
      <c r="K294" s="49">
        <v>1</v>
      </c>
      <c r="L294" s="49">
        <v>10</v>
      </c>
      <c r="M294" s="105">
        <f>VLOOKUP(H294,'Ma tien'!$A$2:$D$54,3,0)</f>
        <v>500000</v>
      </c>
      <c r="N294" s="106">
        <f t="shared" si="6"/>
        <v>500000</v>
      </c>
      <c r="O294" s="106">
        <v>1000000</v>
      </c>
      <c r="P294" s="105">
        <f t="shared" si="7"/>
        <v>0</v>
      </c>
      <c r="Q294" s="105">
        <f t="shared" si="8"/>
        <v>500000</v>
      </c>
      <c r="R294" s="105">
        <f t="shared" si="9"/>
        <v>0</v>
      </c>
      <c r="S294" s="105">
        <f t="shared" si="10"/>
        <v>500000</v>
      </c>
      <c r="T294" s="41" t="s">
        <v>560</v>
      </c>
      <c r="U294" s="47" t="s">
        <v>568</v>
      </c>
      <c r="V294" s="60" t="s">
        <v>578</v>
      </c>
    </row>
    <row r="295" spans="1:22" s="50" customFormat="1" ht="15" hidden="1">
      <c r="A295" s="128">
        <v>56</v>
      </c>
      <c r="B295" s="49" t="s">
        <v>297</v>
      </c>
      <c r="C295" s="49" t="s">
        <v>583</v>
      </c>
      <c r="D295" s="49" t="s">
        <v>583</v>
      </c>
      <c r="E295" s="56" t="s">
        <v>363</v>
      </c>
      <c r="F295" s="57" t="s">
        <v>495</v>
      </c>
      <c r="G295" s="42" t="s">
        <v>545</v>
      </c>
      <c r="H295" s="42" t="s">
        <v>582</v>
      </c>
      <c r="I295" s="49" t="s">
        <v>627</v>
      </c>
      <c r="J295" s="49" t="s">
        <v>628</v>
      </c>
      <c r="K295" s="49">
        <v>1</v>
      </c>
      <c r="L295" s="49">
        <v>20</v>
      </c>
      <c r="M295" s="105">
        <f>VLOOKUP(H295,'Ma tien'!$A$2:$D$54,3,0)</f>
        <v>1000000</v>
      </c>
      <c r="N295" s="106">
        <f t="shared" si="6"/>
        <v>1000000</v>
      </c>
      <c r="O295" s="106">
        <v>2000000</v>
      </c>
      <c r="P295" s="105">
        <f t="shared" si="7"/>
        <v>0</v>
      </c>
      <c r="Q295" s="105">
        <f t="shared" si="8"/>
        <v>1000000</v>
      </c>
      <c r="R295" s="105">
        <f t="shared" si="9"/>
        <v>0</v>
      </c>
      <c r="S295" s="105">
        <f t="shared" si="10"/>
        <v>1000000</v>
      </c>
      <c r="T295" s="41" t="s">
        <v>559</v>
      </c>
      <c r="U295" s="47" t="s">
        <v>571</v>
      </c>
      <c r="V295" s="60" t="s">
        <v>578</v>
      </c>
    </row>
    <row r="296" spans="1:22" s="50" customFormat="1" ht="15" hidden="1">
      <c r="A296" s="128">
        <v>62</v>
      </c>
      <c r="B296" s="49" t="s">
        <v>303</v>
      </c>
      <c r="C296" s="49" t="s">
        <v>583</v>
      </c>
      <c r="D296" s="49" t="s">
        <v>583</v>
      </c>
      <c r="E296" s="56" t="s">
        <v>520</v>
      </c>
      <c r="F296" s="57" t="s">
        <v>532</v>
      </c>
      <c r="G296" s="42" t="s">
        <v>547</v>
      </c>
      <c r="H296" s="42" t="s">
        <v>585</v>
      </c>
      <c r="I296" s="49" t="s">
        <v>631</v>
      </c>
      <c r="J296" s="49" t="s">
        <v>623</v>
      </c>
      <c r="K296" s="49">
        <v>1</v>
      </c>
      <c r="L296" s="49">
        <v>10</v>
      </c>
      <c r="M296" s="105">
        <f>VLOOKUP(H296,'Ma tien'!$A$2:$D$54,3,0)</f>
        <v>500000</v>
      </c>
      <c r="N296" s="106">
        <f t="shared" si="6"/>
        <v>500000</v>
      </c>
      <c r="O296" s="106">
        <v>1000000</v>
      </c>
      <c r="P296" s="105">
        <f t="shared" si="7"/>
        <v>0</v>
      </c>
      <c r="Q296" s="105">
        <f t="shared" si="8"/>
        <v>500000</v>
      </c>
      <c r="R296" s="105">
        <f t="shared" si="9"/>
        <v>0</v>
      </c>
      <c r="S296" s="105">
        <f t="shared" si="10"/>
        <v>500000</v>
      </c>
      <c r="T296" s="41" t="s">
        <v>560</v>
      </c>
      <c r="U296" s="47" t="s">
        <v>483</v>
      </c>
      <c r="V296" s="60" t="s">
        <v>578</v>
      </c>
    </row>
    <row r="297" spans="1:22" s="50" customFormat="1" ht="15" hidden="1">
      <c r="A297" s="128">
        <v>68</v>
      </c>
      <c r="B297" s="49" t="s">
        <v>657</v>
      </c>
      <c r="C297" s="49" t="s">
        <v>583</v>
      </c>
      <c r="D297" s="49" t="s">
        <v>583</v>
      </c>
      <c r="E297" s="56" t="s">
        <v>725</v>
      </c>
      <c r="F297" s="57" t="s">
        <v>507</v>
      </c>
      <c r="G297" s="42" t="s">
        <v>545</v>
      </c>
      <c r="H297" s="42" t="s">
        <v>582</v>
      </c>
      <c r="I297" s="49" t="s">
        <v>836</v>
      </c>
      <c r="J297" s="49" t="s">
        <v>623</v>
      </c>
      <c r="K297" s="49">
        <v>1</v>
      </c>
      <c r="L297" s="49">
        <v>20</v>
      </c>
      <c r="M297" s="105">
        <f>VLOOKUP(H297,'Ma tien'!$A$2:$D$54,3,0)</f>
        <v>1000000</v>
      </c>
      <c r="N297" s="106">
        <f t="shared" si="6"/>
        <v>1000000</v>
      </c>
      <c r="O297" s="106">
        <v>2000000</v>
      </c>
      <c r="P297" s="105">
        <f t="shared" si="7"/>
        <v>0</v>
      </c>
      <c r="Q297" s="105">
        <f t="shared" si="8"/>
        <v>1000000</v>
      </c>
      <c r="R297" s="105">
        <f t="shared" si="9"/>
        <v>0</v>
      </c>
      <c r="S297" s="105">
        <f t="shared" si="10"/>
        <v>1000000</v>
      </c>
      <c r="T297" s="41" t="s">
        <v>559</v>
      </c>
      <c r="U297" s="47" t="s">
        <v>770</v>
      </c>
      <c r="V297" s="60" t="s">
        <v>578</v>
      </c>
    </row>
    <row r="298" spans="1:22" s="50" customFormat="1" ht="15" hidden="1">
      <c r="A298" s="128">
        <v>70</v>
      </c>
      <c r="B298" s="49" t="s">
        <v>658</v>
      </c>
      <c r="C298" s="49" t="s">
        <v>583</v>
      </c>
      <c r="D298" s="49" t="s">
        <v>583</v>
      </c>
      <c r="E298" s="56" t="s">
        <v>726</v>
      </c>
      <c r="F298" s="57" t="s">
        <v>727</v>
      </c>
      <c r="G298" s="42" t="s">
        <v>545</v>
      </c>
      <c r="H298" s="42" t="s">
        <v>582</v>
      </c>
      <c r="I298" s="49" t="s">
        <v>838</v>
      </c>
      <c r="J298" s="49" t="s">
        <v>839</v>
      </c>
      <c r="K298" s="49">
        <v>1</v>
      </c>
      <c r="L298" s="49">
        <v>20</v>
      </c>
      <c r="M298" s="105">
        <f>VLOOKUP(H298,'Ma tien'!$A$2:$D$54,3,0)</f>
        <v>1000000</v>
      </c>
      <c r="N298" s="106">
        <f t="shared" si="6"/>
        <v>1000000</v>
      </c>
      <c r="O298" s="106">
        <v>2000000</v>
      </c>
      <c r="P298" s="105">
        <f t="shared" si="7"/>
        <v>0</v>
      </c>
      <c r="Q298" s="105">
        <f t="shared" si="8"/>
        <v>1000000</v>
      </c>
      <c r="R298" s="105">
        <f t="shared" si="9"/>
        <v>0</v>
      </c>
      <c r="S298" s="105">
        <f t="shared" si="10"/>
        <v>1000000</v>
      </c>
      <c r="T298" s="41" t="s">
        <v>559</v>
      </c>
      <c r="U298" s="47" t="s">
        <v>567</v>
      </c>
      <c r="V298" s="60" t="s">
        <v>578</v>
      </c>
    </row>
    <row r="299" spans="1:22" s="50" customFormat="1" ht="15" hidden="1">
      <c r="A299" s="128">
        <v>71</v>
      </c>
      <c r="B299" s="49" t="s">
        <v>658</v>
      </c>
      <c r="C299" s="49" t="s">
        <v>583</v>
      </c>
      <c r="D299" s="49" t="s">
        <v>583</v>
      </c>
      <c r="E299" s="56" t="s">
        <v>726</v>
      </c>
      <c r="F299" s="57" t="s">
        <v>727</v>
      </c>
      <c r="G299" s="42" t="s">
        <v>547</v>
      </c>
      <c r="H299" s="42" t="s">
        <v>585</v>
      </c>
      <c r="I299" s="49" t="s">
        <v>840</v>
      </c>
      <c r="J299" s="49" t="s">
        <v>837</v>
      </c>
      <c r="K299" s="49">
        <v>1</v>
      </c>
      <c r="L299" s="49">
        <v>10</v>
      </c>
      <c r="M299" s="105">
        <f>VLOOKUP(H299,'Ma tien'!$A$2:$D$54,3,0)</f>
        <v>500000</v>
      </c>
      <c r="N299" s="106">
        <f t="shared" si="6"/>
        <v>500000</v>
      </c>
      <c r="O299" s="106">
        <v>1000000</v>
      </c>
      <c r="P299" s="105">
        <f t="shared" si="7"/>
        <v>0</v>
      </c>
      <c r="Q299" s="105">
        <f t="shared" si="8"/>
        <v>500000</v>
      </c>
      <c r="R299" s="105">
        <f t="shared" si="9"/>
        <v>0</v>
      </c>
      <c r="S299" s="105">
        <f t="shared" si="10"/>
        <v>500000</v>
      </c>
      <c r="T299" s="41" t="s">
        <v>560</v>
      </c>
      <c r="U299" s="47" t="s">
        <v>537</v>
      </c>
      <c r="V299" s="60" t="s">
        <v>578</v>
      </c>
    </row>
    <row r="300" spans="1:22" s="50" customFormat="1" ht="15" hidden="1">
      <c r="A300" s="128">
        <v>74</v>
      </c>
      <c r="B300" s="49" t="s">
        <v>659</v>
      </c>
      <c r="C300" s="49" t="s">
        <v>583</v>
      </c>
      <c r="D300" s="49" t="s">
        <v>583</v>
      </c>
      <c r="E300" s="56" t="s">
        <v>723</v>
      </c>
      <c r="F300" s="57" t="s">
        <v>496</v>
      </c>
      <c r="G300" s="42" t="s">
        <v>547</v>
      </c>
      <c r="H300" s="42" t="s">
        <v>585</v>
      </c>
      <c r="I300" s="49" t="s">
        <v>841</v>
      </c>
      <c r="J300" s="49" t="s">
        <v>842</v>
      </c>
      <c r="K300" s="49">
        <v>1</v>
      </c>
      <c r="L300" s="49">
        <v>10</v>
      </c>
      <c r="M300" s="105">
        <f>VLOOKUP(H300,'Ma tien'!$A$2:$D$54,3,0)</f>
        <v>500000</v>
      </c>
      <c r="N300" s="106">
        <f t="shared" si="6"/>
        <v>500000</v>
      </c>
      <c r="O300" s="106">
        <v>1000000</v>
      </c>
      <c r="P300" s="105">
        <f t="shared" si="7"/>
        <v>0</v>
      </c>
      <c r="Q300" s="105">
        <f t="shared" si="8"/>
        <v>500000</v>
      </c>
      <c r="R300" s="105">
        <f t="shared" si="9"/>
        <v>0</v>
      </c>
      <c r="S300" s="105">
        <f t="shared" si="10"/>
        <v>500000</v>
      </c>
      <c r="T300" s="41" t="s">
        <v>560</v>
      </c>
      <c r="U300" s="47" t="s">
        <v>773</v>
      </c>
      <c r="V300" s="60" t="s">
        <v>578</v>
      </c>
    </row>
    <row r="301" spans="1:22" s="50" customFormat="1" ht="15" hidden="1">
      <c r="A301" s="128">
        <v>110</v>
      </c>
      <c r="B301" s="49" t="s">
        <v>305</v>
      </c>
      <c r="C301" s="49" t="s">
        <v>583</v>
      </c>
      <c r="D301" s="49" t="s">
        <v>583</v>
      </c>
      <c r="E301" s="56" t="s">
        <v>371</v>
      </c>
      <c r="F301" s="57" t="s">
        <v>587</v>
      </c>
      <c r="G301" s="42" t="s">
        <v>546</v>
      </c>
      <c r="H301" s="42" t="s">
        <v>591</v>
      </c>
      <c r="I301" s="49" t="s">
        <v>630</v>
      </c>
      <c r="J301" s="49" t="s">
        <v>805</v>
      </c>
      <c r="K301" s="49">
        <v>1</v>
      </c>
      <c r="L301" s="49">
        <v>30</v>
      </c>
      <c r="M301" s="105">
        <f>VLOOKUP(H301,'Ma tien'!$A$2:$D$54,3,0)</f>
        <v>1500000</v>
      </c>
      <c r="N301" s="106">
        <f t="shared" si="6"/>
        <v>1500000</v>
      </c>
      <c r="O301" s="106">
        <v>3000000</v>
      </c>
      <c r="P301" s="105">
        <f t="shared" si="7"/>
        <v>0</v>
      </c>
      <c r="Q301" s="105">
        <f t="shared" si="8"/>
        <v>1500000</v>
      </c>
      <c r="R301" s="105">
        <f t="shared" si="9"/>
        <v>0</v>
      </c>
      <c r="S301" s="105">
        <f t="shared" si="10"/>
        <v>1500000</v>
      </c>
      <c r="T301" s="41" t="s">
        <v>561</v>
      </c>
      <c r="U301" s="47" t="s">
        <v>424</v>
      </c>
      <c r="V301" s="60" t="s">
        <v>578</v>
      </c>
    </row>
    <row r="302" spans="1:22" s="50" customFormat="1" ht="15" hidden="1">
      <c r="A302" s="128">
        <v>111</v>
      </c>
      <c r="B302" s="49" t="s">
        <v>305</v>
      </c>
      <c r="C302" s="49" t="s">
        <v>583</v>
      </c>
      <c r="D302" s="49" t="s">
        <v>583</v>
      </c>
      <c r="E302" s="56" t="s">
        <v>371</v>
      </c>
      <c r="F302" s="57" t="s">
        <v>587</v>
      </c>
      <c r="G302" s="42" t="s">
        <v>546</v>
      </c>
      <c r="H302" s="42" t="s">
        <v>591</v>
      </c>
      <c r="I302" s="49" t="s">
        <v>845</v>
      </c>
      <c r="J302" s="49" t="s">
        <v>846</v>
      </c>
      <c r="K302" s="49">
        <v>1</v>
      </c>
      <c r="L302" s="49">
        <v>30</v>
      </c>
      <c r="M302" s="105">
        <f>VLOOKUP(H302,'Ma tien'!$A$2:$D$54,3,0)</f>
        <v>1500000</v>
      </c>
      <c r="N302" s="106">
        <f t="shared" si="6"/>
        <v>1500000</v>
      </c>
      <c r="O302" s="106">
        <v>3000000</v>
      </c>
      <c r="P302" s="105">
        <f t="shared" si="7"/>
        <v>0</v>
      </c>
      <c r="Q302" s="105">
        <f t="shared" si="8"/>
        <v>1500000</v>
      </c>
      <c r="R302" s="105">
        <f t="shared" si="9"/>
        <v>0</v>
      </c>
      <c r="S302" s="105">
        <f t="shared" si="10"/>
        <v>1500000</v>
      </c>
      <c r="T302" s="41" t="s">
        <v>561</v>
      </c>
      <c r="U302" s="47" t="s">
        <v>425</v>
      </c>
      <c r="V302" s="60" t="s">
        <v>578</v>
      </c>
    </row>
    <row r="303" spans="1:22" s="50" customFormat="1" ht="15" hidden="1">
      <c r="A303" s="128">
        <v>112</v>
      </c>
      <c r="B303" s="49" t="s">
        <v>305</v>
      </c>
      <c r="C303" s="49" t="s">
        <v>583</v>
      </c>
      <c r="D303" s="49" t="s">
        <v>583</v>
      </c>
      <c r="E303" s="56" t="s">
        <v>371</v>
      </c>
      <c r="F303" s="57" t="s">
        <v>587</v>
      </c>
      <c r="G303" s="42" t="s">
        <v>546</v>
      </c>
      <c r="H303" s="42" t="s">
        <v>591</v>
      </c>
      <c r="I303" s="49" t="s">
        <v>847</v>
      </c>
      <c r="J303" s="49" t="s">
        <v>837</v>
      </c>
      <c r="K303" s="49">
        <v>1</v>
      </c>
      <c r="L303" s="49">
        <v>30</v>
      </c>
      <c r="M303" s="105">
        <f>VLOOKUP(H303,'Ma tien'!$A$2:$D$54,3,0)</f>
        <v>1500000</v>
      </c>
      <c r="N303" s="106">
        <f t="shared" si="6"/>
        <v>1500000</v>
      </c>
      <c r="O303" s="106">
        <v>3000000</v>
      </c>
      <c r="P303" s="105">
        <f t="shared" si="7"/>
        <v>0</v>
      </c>
      <c r="Q303" s="105">
        <f t="shared" si="8"/>
        <v>1500000</v>
      </c>
      <c r="R303" s="105">
        <f t="shared" si="9"/>
        <v>0</v>
      </c>
      <c r="S303" s="105">
        <f t="shared" si="10"/>
        <v>1500000</v>
      </c>
      <c r="T303" s="41" t="s">
        <v>561</v>
      </c>
      <c r="U303" s="47" t="s">
        <v>777</v>
      </c>
      <c r="V303" s="60" t="s">
        <v>578</v>
      </c>
    </row>
    <row r="304" spans="1:22" s="50" customFormat="1" ht="15" hidden="1">
      <c r="A304" s="128">
        <v>127</v>
      </c>
      <c r="B304" s="49" t="s">
        <v>308</v>
      </c>
      <c r="C304" s="49" t="s">
        <v>583</v>
      </c>
      <c r="D304" s="49" t="s">
        <v>583</v>
      </c>
      <c r="E304" s="56" t="s">
        <v>269</v>
      </c>
      <c r="F304" s="57" t="s">
        <v>554</v>
      </c>
      <c r="G304" s="42" t="s">
        <v>547</v>
      </c>
      <c r="H304" s="42" t="s">
        <v>585</v>
      </c>
      <c r="I304" s="49" t="s">
        <v>635</v>
      </c>
      <c r="J304" s="49" t="s">
        <v>824</v>
      </c>
      <c r="K304" s="49">
        <v>1</v>
      </c>
      <c r="L304" s="49">
        <v>10</v>
      </c>
      <c r="M304" s="105">
        <f>VLOOKUP(H304,'Ma tien'!$A$2:$D$54,3,0)</f>
        <v>500000</v>
      </c>
      <c r="N304" s="106">
        <f t="shared" si="6"/>
        <v>500000</v>
      </c>
      <c r="O304" s="106">
        <v>1000000</v>
      </c>
      <c r="P304" s="105">
        <f t="shared" si="7"/>
        <v>0</v>
      </c>
      <c r="Q304" s="105">
        <f t="shared" si="8"/>
        <v>500000</v>
      </c>
      <c r="R304" s="105">
        <f t="shared" si="9"/>
        <v>0</v>
      </c>
      <c r="S304" s="105">
        <f t="shared" si="10"/>
        <v>500000</v>
      </c>
      <c r="T304" s="41" t="s">
        <v>560</v>
      </c>
      <c r="U304" s="47" t="s">
        <v>444</v>
      </c>
      <c r="V304" s="60" t="s">
        <v>578</v>
      </c>
    </row>
    <row r="305" spans="1:22" s="50" customFormat="1" ht="15" hidden="1">
      <c r="A305" s="128">
        <v>134</v>
      </c>
      <c r="B305" s="49" t="s">
        <v>309</v>
      </c>
      <c r="C305" s="49" t="s">
        <v>583</v>
      </c>
      <c r="D305" s="49" t="s">
        <v>583</v>
      </c>
      <c r="E305" s="56" t="s">
        <v>374</v>
      </c>
      <c r="F305" s="57" t="s">
        <v>507</v>
      </c>
      <c r="G305" s="42" t="s">
        <v>280</v>
      </c>
      <c r="H305" s="42" t="s">
        <v>203</v>
      </c>
      <c r="I305" s="49" t="s">
        <v>888</v>
      </c>
      <c r="J305" s="49" t="s">
        <v>889</v>
      </c>
      <c r="K305" s="49">
        <v>1</v>
      </c>
      <c r="L305" s="49">
        <v>45</v>
      </c>
      <c r="M305" s="105">
        <f>VLOOKUP(H305,'Ma tien'!$A$2:$D$54,3,0)</f>
        <v>2250000</v>
      </c>
      <c r="N305" s="106">
        <f t="shared" si="6"/>
        <v>2250000</v>
      </c>
      <c r="O305" s="106">
        <v>4500000</v>
      </c>
      <c r="P305" s="105">
        <f t="shared" si="7"/>
        <v>0</v>
      </c>
      <c r="Q305" s="105">
        <f t="shared" si="8"/>
        <v>2250000</v>
      </c>
      <c r="R305" s="105">
        <f t="shared" si="9"/>
        <v>0</v>
      </c>
      <c r="S305" s="105">
        <f t="shared" si="10"/>
        <v>2250000</v>
      </c>
      <c r="T305" s="41" t="s">
        <v>426</v>
      </c>
      <c r="U305" s="47" t="s">
        <v>427</v>
      </c>
      <c r="V305" s="60" t="s">
        <v>578</v>
      </c>
    </row>
    <row r="306" spans="1:22" s="50" customFormat="1" ht="15" hidden="1">
      <c r="A306" s="128">
        <v>135</v>
      </c>
      <c r="B306" s="49" t="s">
        <v>309</v>
      </c>
      <c r="C306" s="49" t="s">
        <v>583</v>
      </c>
      <c r="D306" s="49" t="s">
        <v>583</v>
      </c>
      <c r="E306" s="56" t="s">
        <v>374</v>
      </c>
      <c r="F306" s="57" t="s">
        <v>507</v>
      </c>
      <c r="G306" s="42" t="s">
        <v>547</v>
      </c>
      <c r="H306" s="42" t="s">
        <v>585</v>
      </c>
      <c r="I306" s="49" t="s">
        <v>888</v>
      </c>
      <c r="J306" s="49" t="s">
        <v>889</v>
      </c>
      <c r="K306" s="49">
        <v>1</v>
      </c>
      <c r="L306" s="49">
        <v>10</v>
      </c>
      <c r="M306" s="105">
        <f>VLOOKUP(H306,'Ma tien'!$A$2:$D$54,3,0)</f>
        <v>500000</v>
      </c>
      <c r="N306" s="106">
        <f t="shared" si="6"/>
        <v>500000</v>
      </c>
      <c r="O306" s="106">
        <v>1000000</v>
      </c>
      <c r="P306" s="105">
        <f t="shared" si="7"/>
        <v>0</v>
      </c>
      <c r="Q306" s="105">
        <f t="shared" si="8"/>
        <v>500000</v>
      </c>
      <c r="R306" s="105">
        <f t="shared" si="9"/>
        <v>0</v>
      </c>
      <c r="S306" s="105">
        <f t="shared" si="10"/>
        <v>500000</v>
      </c>
      <c r="T306" s="41" t="s">
        <v>560</v>
      </c>
      <c r="U306" s="47" t="s">
        <v>420</v>
      </c>
      <c r="V306" s="60" t="s">
        <v>578</v>
      </c>
    </row>
    <row r="307" spans="1:22" s="50" customFormat="1" ht="15" hidden="1">
      <c r="A307" s="128">
        <v>147</v>
      </c>
      <c r="B307" s="49" t="s">
        <v>313</v>
      </c>
      <c r="C307" s="49" t="s">
        <v>583</v>
      </c>
      <c r="D307" s="49" t="s">
        <v>583</v>
      </c>
      <c r="E307" s="56" t="s">
        <v>378</v>
      </c>
      <c r="F307" s="57" t="s">
        <v>379</v>
      </c>
      <c r="G307" s="42" t="s">
        <v>545</v>
      </c>
      <c r="H307" s="42" t="s">
        <v>582</v>
      </c>
      <c r="I307" s="49" t="s">
        <v>637</v>
      </c>
      <c r="J307" s="49" t="s">
        <v>629</v>
      </c>
      <c r="K307" s="49">
        <v>1</v>
      </c>
      <c r="L307" s="49">
        <v>20</v>
      </c>
      <c r="M307" s="105">
        <f>VLOOKUP(H307,'Ma tien'!$A$2:$D$54,3,0)</f>
        <v>1000000</v>
      </c>
      <c r="N307" s="106">
        <f t="shared" si="6"/>
        <v>1000000</v>
      </c>
      <c r="O307" s="106">
        <v>2000000</v>
      </c>
      <c r="P307" s="105">
        <f t="shared" si="7"/>
        <v>0</v>
      </c>
      <c r="Q307" s="105">
        <f t="shared" si="8"/>
        <v>1000000</v>
      </c>
      <c r="R307" s="105">
        <f t="shared" si="9"/>
        <v>0</v>
      </c>
      <c r="S307" s="105">
        <f t="shared" si="10"/>
        <v>1000000</v>
      </c>
      <c r="T307" s="41" t="s">
        <v>559</v>
      </c>
      <c r="U307" s="47" t="s">
        <v>570</v>
      </c>
      <c r="V307" s="60" t="s">
        <v>578</v>
      </c>
    </row>
    <row r="308" spans="1:22" s="50" customFormat="1" ht="15" hidden="1">
      <c r="A308" s="128">
        <v>151</v>
      </c>
      <c r="B308" s="49" t="s">
        <v>314</v>
      </c>
      <c r="C308" s="49" t="s">
        <v>583</v>
      </c>
      <c r="D308" s="49" t="s">
        <v>583</v>
      </c>
      <c r="E308" s="56" t="s">
        <v>524</v>
      </c>
      <c r="F308" s="57" t="s">
        <v>380</v>
      </c>
      <c r="G308" s="42" t="s">
        <v>545</v>
      </c>
      <c r="H308" s="42" t="s">
        <v>582</v>
      </c>
      <c r="I308" s="49" t="s">
        <v>635</v>
      </c>
      <c r="J308" s="49" t="s">
        <v>824</v>
      </c>
      <c r="K308" s="49">
        <v>1</v>
      </c>
      <c r="L308" s="49">
        <v>20</v>
      </c>
      <c r="M308" s="105">
        <f>VLOOKUP(H308,'Ma tien'!$A$2:$D$54,3,0)</f>
        <v>1000000</v>
      </c>
      <c r="N308" s="106">
        <f t="shared" si="6"/>
        <v>1000000</v>
      </c>
      <c r="O308" s="106">
        <v>2000000</v>
      </c>
      <c r="P308" s="105">
        <f t="shared" si="7"/>
        <v>0</v>
      </c>
      <c r="Q308" s="105">
        <f t="shared" si="8"/>
        <v>1000000</v>
      </c>
      <c r="R308" s="105">
        <f t="shared" si="9"/>
        <v>0</v>
      </c>
      <c r="S308" s="105">
        <f t="shared" si="10"/>
        <v>1000000</v>
      </c>
      <c r="T308" s="41" t="s">
        <v>559</v>
      </c>
      <c r="U308" s="47" t="s">
        <v>456</v>
      </c>
      <c r="V308" s="60" t="s">
        <v>578</v>
      </c>
    </row>
    <row r="309" spans="1:22" s="50" customFormat="1" ht="15" hidden="1">
      <c r="A309" s="128">
        <v>152</v>
      </c>
      <c r="B309" s="49" t="s">
        <v>314</v>
      </c>
      <c r="C309" s="49" t="s">
        <v>583</v>
      </c>
      <c r="D309" s="49" t="s">
        <v>583</v>
      </c>
      <c r="E309" s="56" t="s">
        <v>524</v>
      </c>
      <c r="F309" s="57" t="s">
        <v>380</v>
      </c>
      <c r="G309" s="42" t="s">
        <v>547</v>
      </c>
      <c r="H309" s="42" t="s">
        <v>585</v>
      </c>
      <c r="I309" s="49" t="s">
        <v>635</v>
      </c>
      <c r="J309" s="49" t="s">
        <v>824</v>
      </c>
      <c r="K309" s="49">
        <v>1</v>
      </c>
      <c r="L309" s="49">
        <v>10</v>
      </c>
      <c r="M309" s="105">
        <f>VLOOKUP(H309,'Ma tien'!$A$2:$D$54,3,0)</f>
        <v>500000</v>
      </c>
      <c r="N309" s="106">
        <f t="shared" si="6"/>
        <v>500000</v>
      </c>
      <c r="O309" s="106">
        <v>1000000</v>
      </c>
      <c r="P309" s="105">
        <f t="shared" si="7"/>
        <v>0</v>
      </c>
      <c r="Q309" s="105">
        <f t="shared" si="8"/>
        <v>500000</v>
      </c>
      <c r="R309" s="105">
        <f t="shared" si="9"/>
        <v>0</v>
      </c>
      <c r="S309" s="105">
        <f t="shared" si="10"/>
        <v>500000</v>
      </c>
      <c r="T309" s="41" t="s">
        <v>560</v>
      </c>
      <c r="U309" s="47" t="s">
        <v>455</v>
      </c>
      <c r="V309" s="60" t="s">
        <v>578</v>
      </c>
    </row>
    <row r="310" spans="1:22" s="50" customFormat="1" ht="15" hidden="1">
      <c r="A310" s="128">
        <v>154</v>
      </c>
      <c r="B310" s="49" t="s">
        <v>315</v>
      </c>
      <c r="C310" s="49" t="s">
        <v>583</v>
      </c>
      <c r="D310" s="49" t="s">
        <v>583</v>
      </c>
      <c r="E310" s="56" t="s">
        <v>529</v>
      </c>
      <c r="F310" s="57" t="s">
        <v>381</v>
      </c>
      <c r="G310" s="42" t="s">
        <v>545</v>
      </c>
      <c r="H310" s="42" t="s">
        <v>582</v>
      </c>
      <c r="I310" s="49" t="s">
        <v>855</v>
      </c>
      <c r="J310" s="49" t="s">
        <v>804</v>
      </c>
      <c r="K310" s="49">
        <v>1</v>
      </c>
      <c r="L310" s="49">
        <v>20</v>
      </c>
      <c r="M310" s="105">
        <f>VLOOKUP(H310,'Ma tien'!$A$2:$D$54,3,0)</f>
        <v>1000000</v>
      </c>
      <c r="N310" s="106">
        <f t="shared" si="6"/>
        <v>1000000</v>
      </c>
      <c r="O310" s="106">
        <v>2000000</v>
      </c>
      <c r="P310" s="105">
        <f t="shared" si="7"/>
        <v>0</v>
      </c>
      <c r="Q310" s="105">
        <f t="shared" si="8"/>
        <v>1000000</v>
      </c>
      <c r="R310" s="105">
        <f t="shared" si="9"/>
        <v>0</v>
      </c>
      <c r="S310" s="105">
        <f t="shared" si="10"/>
        <v>1000000</v>
      </c>
      <c r="T310" s="41" t="s">
        <v>559</v>
      </c>
      <c r="U310" s="47" t="s">
        <v>542</v>
      </c>
      <c r="V310" s="60" t="s">
        <v>578</v>
      </c>
    </row>
    <row r="311" spans="1:22" s="50" customFormat="1" ht="15" hidden="1">
      <c r="A311" s="128">
        <v>155</v>
      </c>
      <c r="B311" s="49" t="s">
        <v>316</v>
      </c>
      <c r="C311" s="49" t="s">
        <v>583</v>
      </c>
      <c r="D311" s="49" t="s">
        <v>583</v>
      </c>
      <c r="E311" s="56" t="s">
        <v>517</v>
      </c>
      <c r="F311" s="57" t="s">
        <v>382</v>
      </c>
      <c r="G311" s="42" t="s">
        <v>545</v>
      </c>
      <c r="H311" s="42" t="s">
        <v>582</v>
      </c>
      <c r="I311" s="49" t="s">
        <v>890</v>
      </c>
      <c r="J311" s="49" t="s">
        <v>876</v>
      </c>
      <c r="K311" s="49">
        <v>1</v>
      </c>
      <c r="L311" s="49">
        <v>20</v>
      </c>
      <c r="M311" s="105">
        <f>VLOOKUP(H311,'Ma tien'!$A$2:$D$54,3,0)</f>
        <v>1000000</v>
      </c>
      <c r="N311" s="106">
        <f t="shared" si="6"/>
        <v>1000000</v>
      </c>
      <c r="O311" s="106">
        <v>2000000</v>
      </c>
      <c r="P311" s="105">
        <f t="shared" si="7"/>
        <v>0</v>
      </c>
      <c r="Q311" s="105">
        <f t="shared" si="8"/>
        <v>1000000</v>
      </c>
      <c r="R311" s="105">
        <f t="shared" si="9"/>
        <v>0</v>
      </c>
      <c r="S311" s="105">
        <f t="shared" si="10"/>
        <v>1000000</v>
      </c>
      <c r="T311" s="41" t="s">
        <v>559</v>
      </c>
      <c r="U311" s="47" t="s">
        <v>479</v>
      </c>
      <c r="V311" s="60" t="s">
        <v>578</v>
      </c>
    </row>
    <row r="312" spans="1:22" s="50" customFormat="1" ht="15" hidden="1">
      <c r="A312" s="128">
        <v>162</v>
      </c>
      <c r="B312" s="49" t="s">
        <v>319</v>
      </c>
      <c r="C312" s="49" t="s">
        <v>583</v>
      </c>
      <c r="D312" s="49" t="s">
        <v>583</v>
      </c>
      <c r="E312" s="56" t="s">
        <v>556</v>
      </c>
      <c r="F312" s="57" t="s">
        <v>587</v>
      </c>
      <c r="G312" s="42" t="s">
        <v>551</v>
      </c>
      <c r="H312" s="42" t="s">
        <v>613</v>
      </c>
      <c r="I312" s="49" t="s">
        <v>891</v>
      </c>
      <c r="J312" s="49" t="s">
        <v>876</v>
      </c>
      <c r="K312" s="49">
        <v>1</v>
      </c>
      <c r="L312" s="49">
        <v>30</v>
      </c>
      <c r="M312" s="105">
        <f>VLOOKUP(H312,'Ma tien'!$A$2:$D$54,3,0)</f>
        <v>1500000</v>
      </c>
      <c r="N312" s="106">
        <f aca="true" t="shared" si="11" ref="N312:N337">M312*K312</f>
        <v>1500000</v>
      </c>
      <c r="O312" s="106">
        <v>3000000</v>
      </c>
      <c r="P312" s="105">
        <f aca="true" t="shared" si="12" ref="P312:P337">IF(N312&gt;O312,N312-O312,0)</f>
        <v>0</v>
      </c>
      <c r="Q312" s="105">
        <f aca="true" t="shared" si="13" ref="Q312:Q337">IF(O312&gt;N312,O312-N312,0)</f>
        <v>1500000</v>
      </c>
      <c r="R312" s="105">
        <f aca="true" t="shared" si="14" ref="R312:R337">IF(P312&gt;0,P312,0)</f>
        <v>0</v>
      </c>
      <c r="S312" s="105">
        <f aca="true" t="shared" si="15" ref="S312:S337">IF(AND(Q312&gt;0,O312=0),0,Q312)</f>
        <v>1500000</v>
      </c>
      <c r="T312" s="41" t="s">
        <v>758</v>
      </c>
      <c r="U312" s="47" t="s">
        <v>565</v>
      </c>
      <c r="V312" s="60" t="s">
        <v>578</v>
      </c>
    </row>
    <row r="313" spans="1:22" s="50" customFormat="1" ht="15" hidden="1">
      <c r="A313" s="128">
        <v>167</v>
      </c>
      <c r="B313" s="49" t="s">
        <v>321</v>
      </c>
      <c r="C313" s="49" t="s">
        <v>583</v>
      </c>
      <c r="D313" s="49" t="s">
        <v>583</v>
      </c>
      <c r="E313" s="56" t="s">
        <v>515</v>
      </c>
      <c r="F313" s="57" t="s">
        <v>507</v>
      </c>
      <c r="G313" s="42" t="s">
        <v>545</v>
      </c>
      <c r="H313" s="42" t="s">
        <v>582</v>
      </c>
      <c r="I313" s="49" t="s">
        <v>622</v>
      </c>
      <c r="J313" s="49" t="s">
        <v>623</v>
      </c>
      <c r="K313" s="49">
        <v>1</v>
      </c>
      <c r="L313" s="49">
        <v>20</v>
      </c>
      <c r="M313" s="105">
        <f>VLOOKUP(H313,'Ma tien'!$A$2:$D$54,3,0)</f>
        <v>1000000</v>
      </c>
      <c r="N313" s="106">
        <f t="shared" si="11"/>
        <v>1000000</v>
      </c>
      <c r="O313" s="106">
        <v>2000000</v>
      </c>
      <c r="P313" s="105">
        <f t="shared" si="12"/>
        <v>0</v>
      </c>
      <c r="Q313" s="105">
        <f t="shared" si="13"/>
        <v>1000000</v>
      </c>
      <c r="R313" s="105">
        <f t="shared" si="14"/>
        <v>0</v>
      </c>
      <c r="S313" s="105">
        <f t="shared" si="15"/>
        <v>1000000</v>
      </c>
      <c r="T313" s="41" t="s">
        <v>559</v>
      </c>
      <c r="U313" s="47" t="s">
        <v>417</v>
      </c>
      <c r="V313" s="60" t="s">
        <v>578</v>
      </c>
    </row>
    <row r="314" spans="1:22" s="50" customFormat="1" ht="15" hidden="1">
      <c r="A314" s="128">
        <v>169</v>
      </c>
      <c r="B314" s="49" t="s">
        <v>322</v>
      </c>
      <c r="C314" s="49" t="s">
        <v>583</v>
      </c>
      <c r="D314" s="49" t="s">
        <v>583</v>
      </c>
      <c r="E314" s="56" t="s">
        <v>386</v>
      </c>
      <c r="F314" s="57" t="s">
        <v>387</v>
      </c>
      <c r="G314" s="42" t="s">
        <v>545</v>
      </c>
      <c r="H314" s="42" t="s">
        <v>582</v>
      </c>
      <c r="I314" s="49" t="s">
        <v>635</v>
      </c>
      <c r="J314" s="49" t="s">
        <v>824</v>
      </c>
      <c r="K314" s="49">
        <v>1</v>
      </c>
      <c r="L314" s="49">
        <v>20</v>
      </c>
      <c r="M314" s="105">
        <f>VLOOKUP(H314,'Ma tien'!$A$2:$D$54,3,0)</f>
        <v>1000000</v>
      </c>
      <c r="N314" s="106">
        <f t="shared" si="11"/>
        <v>1000000</v>
      </c>
      <c r="O314" s="106">
        <v>2000000</v>
      </c>
      <c r="P314" s="105">
        <f t="shared" si="12"/>
        <v>0</v>
      </c>
      <c r="Q314" s="105">
        <f t="shared" si="13"/>
        <v>1000000</v>
      </c>
      <c r="R314" s="105">
        <f t="shared" si="14"/>
        <v>0</v>
      </c>
      <c r="S314" s="105">
        <f t="shared" si="15"/>
        <v>1000000</v>
      </c>
      <c r="T314" s="41" t="s">
        <v>559</v>
      </c>
      <c r="U314" s="47" t="s">
        <v>538</v>
      </c>
      <c r="V314" s="60" t="s">
        <v>578</v>
      </c>
    </row>
    <row r="315" spans="1:22" s="50" customFormat="1" ht="15" hidden="1">
      <c r="A315" s="128">
        <v>181</v>
      </c>
      <c r="B315" s="49" t="s">
        <v>661</v>
      </c>
      <c r="C315" s="49" t="s">
        <v>583</v>
      </c>
      <c r="D315" s="49" t="s">
        <v>583</v>
      </c>
      <c r="E315" s="56" t="s">
        <v>524</v>
      </c>
      <c r="F315" s="57" t="s">
        <v>513</v>
      </c>
      <c r="G315" s="42" t="s">
        <v>545</v>
      </c>
      <c r="H315" s="42" t="s">
        <v>582</v>
      </c>
      <c r="I315" s="49" t="s">
        <v>637</v>
      </c>
      <c r="J315" s="49" t="s">
        <v>629</v>
      </c>
      <c r="K315" s="49">
        <v>1</v>
      </c>
      <c r="L315" s="49">
        <v>20</v>
      </c>
      <c r="M315" s="105">
        <f>VLOOKUP(H315,'Ma tien'!$A$2:$D$54,3,0)</f>
        <v>1000000</v>
      </c>
      <c r="N315" s="106">
        <f t="shared" si="11"/>
        <v>1000000</v>
      </c>
      <c r="O315" s="106">
        <v>2000000</v>
      </c>
      <c r="P315" s="105">
        <f t="shared" si="12"/>
        <v>0</v>
      </c>
      <c r="Q315" s="105">
        <f t="shared" si="13"/>
        <v>1000000</v>
      </c>
      <c r="R315" s="105">
        <f t="shared" si="14"/>
        <v>0</v>
      </c>
      <c r="S315" s="105">
        <f t="shared" si="15"/>
        <v>1000000</v>
      </c>
      <c r="T315" s="41" t="s">
        <v>559</v>
      </c>
      <c r="U315" s="47" t="s">
        <v>460</v>
      </c>
      <c r="V315" s="60" t="s">
        <v>578</v>
      </c>
    </row>
    <row r="316" spans="1:22" s="50" customFormat="1" ht="15" hidden="1">
      <c r="A316" s="128">
        <v>182</v>
      </c>
      <c r="B316" s="49" t="s">
        <v>661</v>
      </c>
      <c r="C316" s="49" t="s">
        <v>583</v>
      </c>
      <c r="D316" s="49" t="s">
        <v>583</v>
      </c>
      <c r="E316" s="56" t="s">
        <v>524</v>
      </c>
      <c r="F316" s="57" t="s">
        <v>513</v>
      </c>
      <c r="G316" s="42" t="s">
        <v>545</v>
      </c>
      <c r="H316" s="42" t="s">
        <v>582</v>
      </c>
      <c r="I316" s="49" t="s">
        <v>858</v>
      </c>
      <c r="J316" s="49" t="s">
        <v>837</v>
      </c>
      <c r="K316" s="49">
        <v>1</v>
      </c>
      <c r="L316" s="49">
        <v>20</v>
      </c>
      <c r="M316" s="105">
        <f>VLOOKUP(H316,'Ma tien'!$A$2:$D$54,3,0)</f>
        <v>1000000</v>
      </c>
      <c r="N316" s="106">
        <f t="shared" si="11"/>
        <v>1000000</v>
      </c>
      <c r="O316" s="106">
        <v>2000000</v>
      </c>
      <c r="P316" s="105">
        <f t="shared" si="12"/>
        <v>0</v>
      </c>
      <c r="Q316" s="105">
        <f t="shared" si="13"/>
        <v>1000000</v>
      </c>
      <c r="R316" s="105">
        <f t="shared" si="14"/>
        <v>0</v>
      </c>
      <c r="S316" s="105">
        <f t="shared" si="15"/>
        <v>1000000</v>
      </c>
      <c r="T316" s="41" t="s">
        <v>559</v>
      </c>
      <c r="U316" s="47" t="s">
        <v>537</v>
      </c>
      <c r="V316" s="60" t="s">
        <v>578</v>
      </c>
    </row>
    <row r="317" spans="1:22" s="50" customFormat="1" ht="15" hidden="1">
      <c r="A317" s="128">
        <v>185</v>
      </c>
      <c r="B317" s="49" t="s">
        <v>324</v>
      </c>
      <c r="C317" s="49" t="s">
        <v>583</v>
      </c>
      <c r="D317" s="49" t="s">
        <v>583</v>
      </c>
      <c r="E317" s="56" t="s">
        <v>390</v>
      </c>
      <c r="F317" s="57" t="s">
        <v>188</v>
      </c>
      <c r="G317" s="42" t="s">
        <v>545</v>
      </c>
      <c r="H317" s="42" t="s">
        <v>582</v>
      </c>
      <c r="I317" s="49" t="s">
        <v>860</v>
      </c>
      <c r="J317" s="49" t="s">
        <v>861</v>
      </c>
      <c r="K317" s="49">
        <v>1</v>
      </c>
      <c r="L317" s="49">
        <v>20</v>
      </c>
      <c r="M317" s="105">
        <f>VLOOKUP(H317,'Ma tien'!$A$2:$D$54,3,0)</f>
        <v>1000000</v>
      </c>
      <c r="N317" s="106">
        <f t="shared" si="11"/>
        <v>1000000</v>
      </c>
      <c r="O317" s="106">
        <v>2000000</v>
      </c>
      <c r="P317" s="105">
        <f t="shared" si="12"/>
        <v>0</v>
      </c>
      <c r="Q317" s="105">
        <f t="shared" si="13"/>
        <v>1000000</v>
      </c>
      <c r="R317" s="105">
        <f t="shared" si="14"/>
        <v>0</v>
      </c>
      <c r="S317" s="105">
        <f t="shared" si="15"/>
        <v>1000000</v>
      </c>
      <c r="T317" s="41" t="s">
        <v>559</v>
      </c>
      <c r="U317" s="47" t="s">
        <v>276</v>
      </c>
      <c r="V317" s="60" t="s">
        <v>578</v>
      </c>
    </row>
    <row r="318" spans="1:22" s="50" customFormat="1" ht="15" hidden="1">
      <c r="A318" s="128">
        <v>186</v>
      </c>
      <c r="B318" s="49" t="s">
        <v>324</v>
      </c>
      <c r="C318" s="49" t="s">
        <v>583</v>
      </c>
      <c r="D318" s="49" t="s">
        <v>583</v>
      </c>
      <c r="E318" s="56" t="s">
        <v>390</v>
      </c>
      <c r="F318" s="57" t="s">
        <v>188</v>
      </c>
      <c r="G318" s="42" t="s">
        <v>545</v>
      </c>
      <c r="H318" s="42" t="s">
        <v>582</v>
      </c>
      <c r="I318" s="49" t="s">
        <v>859</v>
      </c>
      <c r="J318" s="49" t="s">
        <v>811</v>
      </c>
      <c r="K318" s="49">
        <v>1</v>
      </c>
      <c r="L318" s="49">
        <v>20</v>
      </c>
      <c r="M318" s="105">
        <f>VLOOKUP(H318,'Ma tien'!$A$2:$D$54,3,0)</f>
        <v>1000000</v>
      </c>
      <c r="N318" s="106">
        <f t="shared" si="11"/>
        <v>1000000</v>
      </c>
      <c r="O318" s="106">
        <v>2000000</v>
      </c>
      <c r="P318" s="105">
        <f t="shared" si="12"/>
        <v>0</v>
      </c>
      <c r="Q318" s="105">
        <f t="shared" si="13"/>
        <v>1000000</v>
      </c>
      <c r="R318" s="105">
        <f t="shared" si="14"/>
        <v>0</v>
      </c>
      <c r="S318" s="105">
        <f t="shared" si="15"/>
        <v>1000000</v>
      </c>
      <c r="T318" s="41" t="s">
        <v>559</v>
      </c>
      <c r="U318" s="47" t="s">
        <v>782</v>
      </c>
      <c r="V318" s="60" t="s">
        <v>578</v>
      </c>
    </row>
    <row r="319" spans="1:22" s="50" customFormat="1" ht="15" hidden="1">
      <c r="A319" s="128">
        <v>197</v>
      </c>
      <c r="B319" s="49" t="s">
        <v>325</v>
      </c>
      <c r="C319" s="49" t="s">
        <v>583</v>
      </c>
      <c r="D319" s="49" t="s">
        <v>583</v>
      </c>
      <c r="E319" s="56" t="s">
        <v>391</v>
      </c>
      <c r="F319" s="57" t="s">
        <v>498</v>
      </c>
      <c r="G319" s="42" t="s">
        <v>545</v>
      </c>
      <c r="H319" s="42" t="s">
        <v>582</v>
      </c>
      <c r="I319" s="49" t="s">
        <v>631</v>
      </c>
      <c r="J319" s="49" t="s">
        <v>623</v>
      </c>
      <c r="K319" s="49">
        <v>1</v>
      </c>
      <c r="L319" s="49">
        <v>20</v>
      </c>
      <c r="M319" s="105">
        <f>VLOOKUP(H319,'Ma tien'!$A$2:$D$54,3,0)</f>
        <v>1000000</v>
      </c>
      <c r="N319" s="106">
        <f t="shared" si="11"/>
        <v>1000000</v>
      </c>
      <c r="O319" s="106">
        <v>2000000</v>
      </c>
      <c r="P319" s="105">
        <f t="shared" si="12"/>
        <v>0</v>
      </c>
      <c r="Q319" s="105">
        <f t="shared" si="13"/>
        <v>1000000</v>
      </c>
      <c r="R319" s="105">
        <f t="shared" si="14"/>
        <v>0</v>
      </c>
      <c r="S319" s="105">
        <f t="shared" si="15"/>
        <v>1000000</v>
      </c>
      <c r="T319" s="41" t="s">
        <v>559</v>
      </c>
      <c r="U319" s="47" t="s">
        <v>481</v>
      </c>
      <c r="V319" s="60" t="s">
        <v>578</v>
      </c>
    </row>
    <row r="320" spans="1:22" s="50" customFormat="1" ht="15" hidden="1">
      <c r="A320" s="128">
        <v>209</v>
      </c>
      <c r="B320" s="49" t="s">
        <v>327</v>
      </c>
      <c r="C320" s="49" t="s">
        <v>583</v>
      </c>
      <c r="D320" s="49" t="s">
        <v>583</v>
      </c>
      <c r="E320" s="56" t="s">
        <v>526</v>
      </c>
      <c r="F320" s="57" t="s">
        <v>496</v>
      </c>
      <c r="G320" s="42" t="s">
        <v>545</v>
      </c>
      <c r="H320" s="42" t="s">
        <v>582</v>
      </c>
      <c r="I320" s="49" t="s">
        <v>862</v>
      </c>
      <c r="J320" s="49" t="s">
        <v>804</v>
      </c>
      <c r="K320" s="49">
        <v>1</v>
      </c>
      <c r="L320" s="49">
        <v>20</v>
      </c>
      <c r="M320" s="105">
        <f>VLOOKUP(H320,'Ma tien'!$A$2:$D$54,3,0)</f>
        <v>1000000</v>
      </c>
      <c r="N320" s="106">
        <f t="shared" si="11"/>
        <v>1000000</v>
      </c>
      <c r="O320" s="106">
        <v>2000000</v>
      </c>
      <c r="P320" s="105">
        <f t="shared" si="12"/>
        <v>0</v>
      </c>
      <c r="Q320" s="105">
        <f t="shared" si="13"/>
        <v>1000000</v>
      </c>
      <c r="R320" s="105">
        <f t="shared" si="14"/>
        <v>0</v>
      </c>
      <c r="S320" s="105">
        <f t="shared" si="15"/>
        <v>1000000</v>
      </c>
      <c r="T320" s="41" t="s">
        <v>559</v>
      </c>
      <c r="U320" s="47" t="s">
        <v>541</v>
      </c>
      <c r="V320" s="60" t="s">
        <v>578</v>
      </c>
    </row>
    <row r="321" spans="1:22" s="50" customFormat="1" ht="15" hidden="1">
      <c r="A321" s="128">
        <v>285</v>
      </c>
      <c r="B321" s="49" t="s">
        <v>668</v>
      </c>
      <c r="C321" s="49" t="s">
        <v>583</v>
      </c>
      <c r="D321" s="49" t="s">
        <v>583</v>
      </c>
      <c r="E321" s="56" t="s">
        <v>741</v>
      </c>
      <c r="F321" s="57" t="s">
        <v>500</v>
      </c>
      <c r="G321" s="42" t="s">
        <v>547</v>
      </c>
      <c r="H321" s="42" t="s">
        <v>585</v>
      </c>
      <c r="I321" s="49" t="s">
        <v>865</v>
      </c>
      <c r="J321" s="49" t="s">
        <v>866</v>
      </c>
      <c r="K321" s="49">
        <v>1</v>
      </c>
      <c r="L321" s="49">
        <v>10</v>
      </c>
      <c r="M321" s="105">
        <f>VLOOKUP(H321,'Ma tien'!$A$2:$D$54,3,0)</f>
        <v>500000</v>
      </c>
      <c r="N321" s="106">
        <f t="shared" si="11"/>
        <v>500000</v>
      </c>
      <c r="O321" s="106">
        <v>1000000</v>
      </c>
      <c r="P321" s="105">
        <f t="shared" si="12"/>
        <v>0</v>
      </c>
      <c r="Q321" s="105">
        <f t="shared" si="13"/>
        <v>500000</v>
      </c>
      <c r="R321" s="105">
        <f t="shared" si="14"/>
        <v>0</v>
      </c>
      <c r="S321" s="105">
        <f t="shared" si="15"/>
        <v>500000</v>
      </c>
      <c r="T321" s="41" t="s">
        <v>560</v>
      </c>
      <c r="U321" s="47" t="s">
        <v>418</v>
      </c>
      <c r="V321" s="60" t="s">
        <v>578</v>
      </c>
    </row>
    <row r="322" spans="1:22" s="50" customFormat="1" ht="15" hidden="1">
      <c r="A322" s="128">
        <v>286</v>
      </c>
      <c r="B322" s="49" t="s">
        <v>669</v>
      </c>
      <c r="C322" s="49" t="s">
        <v>583</v>
      </c>
      <c r="D322" s="49" t="s">
        <v>583</v>
      </c>
      <c r="E322" s="56" t="s">
        <v>742</v>
      </c>
      <c r="F322" s="57" t="s">
        <v>731</v>
      </c>
      <c r="G322" s="42" t="s">
        <v>547</v>
      </c>
      <c r="H322" s="42" t="s">
        <v>585</v>
      </c>
      <c r="I322" s="49" t="s">
        <v>800</v>
      </c>
      <c r="J322" s="49" t="s">
        <v>801</v>
      </c>
      <c r="K322" s="49">
        <v>1</v>
      </c>
      <c r="L322" s="49">
        <v>10</v>
      </c>
      <c r="M322" s="105">
        <f>VLOOKUP(H322,'Ma tien'!$A$2:$D$54,3,0)</f>
        <v>500000</v>
      </c>
      <c r="N322" s="106">
        <f t="shared" si="11"/>
        <v>500000</v>
      </c>
      <c r="O322" s="106">
        <v>1000000</v>
      </c>
      <c r="P322" s="105">
        <f t="shared" si="12"/>
        <v>0</v>
      </c>
      <c r="Q322" s="105">
        <f t="shared" si="13"/>
        <v>500000</v>
      </c>
      <c r="R322" s="105">
        <f t="shared" si="14"/>
        <v>0</v>
      </c>
      <c r="S322" s="105">
        <f t="shared" si="15"/>
        <v>500000</v>
      </c>
      <c r="T322" s="41" t="s">
        <v>560</v>
      </c>
      <c r="U322" s="47" t="s">
        <v>790</v>
      </c>
      <c r="V322" s="60" t="s">
        <v>578</v>
      </c>
    </row>
    <row r="323" spans="1:22" s="50" customFormat="1" ht="15" hidden="1">
      <c r="A323" s="128">
        <v>287</v>
      </c>
      <c r="B323" s="49" t="s">
        <v>670</v>
      </c>
      <c r="C323" s="49" t="s">
        <v>583</v>
      </c>
      <c r="D323" s="49" t="s">
        <v>583</v>
      </c>
      <c r="E323" s="56" t="s">
        <v>275</v>
      </c>
      <c r="F323" s="57" t="s">
        <v>735</v>
      </c>
      <c r="G323" s="42" t="s">
        <v>547</v>
      </c>
      <c r="H323" s="42" t="s">
        <v>585</v>
      </c>
      <c r="I323" s="49" t="s">
        <v>867</v>
      </c>
      <c r="J323" s="49" t="s">
        <v>868</v>
      </c>
      <c r="K323" s="49">
        <v>1</v>
      </c>
      <c r="L323" s="49">
        <v>10</v>
      </c>
      <c r="M323" s="105">
        <f>VLOOKUP(H323,'Ma tien'!$A$2:$D$54,3,0)</f>
        <v>500000</v>
      </c>
      <c r="N323" s="106">
        <f t="shared" si="11"/>
        <v>500000</v>
      </c>
      <c r="O323" s="106">
        <v>1000000</v>
      </c>
      <c r="P323" s="105">
        <f t="shared" si="12"/>
        <v>0</v>
      </c>
      <c r="Q323" s="105">
        <f t="shared" si="13"/>
        <v>500000</v>
      </c>
      <c r="R323" s="105">
        <f t="shared" si="14"/>
        <v>0</v>
      </c>
      <c r="S323" s="105">
        <f t="shared" si="15"/>
        <v>500000</v>
      </c>
      <c r="T323" s="41" t="s">
        <v>560</v>
      </c>
      <c r="U323" s="47" t="s">
        <v>782</v>
      </c>
      <c r="V323" s="60" t="s">
        <v>578</v>
      </c>
    </row>
    <row r="324" spans="1:22" s="50" customFormat="1" ht="15" hidden="1">
      <c r="A324" s="128">
        <v>288</v>
      </c>
      <c r="B324" s="49" t="s">
        <v>671</v>
      </c>
      <c r="C324" s="49" t="s">
        <v>583</v>
      </c>
      <c r="D324" s="49" t="s">
        <v>583</v>
      </c>
      <c r="E324" s="56" t="s">
        <v>269</v>
      </c>
      <c r="F324" s="57" t="s">
        <v>612</v>
      </c>
      <c r="G324" s="42" t="s">
        <v>547</v>
      </c>
      <c r="H324" s="42" t="s">
        <v>585</v>
      </c>
      <c r="I324" s="49" t="s">
        <v>800</v>
      </c>
      <c r="J324" s="49" t="s">
        <v>801</v>
      </c>
      <c r="K324" s="49">
        <v>1</v>
      </c>
      <c r="L324" s="49">
        <v>10</v>
      </c>
      <c r="M324" s="105">
        <f>VLOOKUP(H324,'Ma tien'!$A$2:$D$54,3,0)</f>
        <v>500000</v>
      </c>
      <c r="N324" s="106">
        <f t="shared" si="11"/>
        <v>500000</v>
      </c>
      <c r="O324" s="106">
        <v>1000000</v>
      </c>
      <c r="P324" s="105">
        <f t="shared" si="12"/>
        <v>0</v>
      </c>
      <c r="Q324" s="105">
        <f t="shared" si="13"/>
        <v>500000</v>
      </c>
      <c r="R324" s="105">
        <f t="shared" si="14"/>
        <v>0</v>
      </c>
      <c r="S324" s="105">
        <f t="shared" si="15"/>
        <v>500000</v>
      </c>
      <c r="T324" s="41" t="s">
        <v>560</v>
      </c>
      <c r="U324" s="47" t="s">
        <v>791</v>
      </c>
      <c r="V324" s="60" t="s">
        <v>578</v>
      </c>
    </row>
    <row r="325" spans="1:22" s="50" customFormat="1" ht="15" hidden="1">
      <c r="A325" s="128">
        <v>308</v>
      </c>
      <c r="B325" s="49" t="s">
        <v>673</v>
      </c>
      <c r="C325" s="49" t="s">
        <v>583</v>
      </c>
      <c r="D325" s="49" t="s">
        <v>583</v>
      </c>
      <c r="E325" s="56" t="s">
        <v>531</v>
      </c>
      <c r="F325" s="57" t="s">
        <v>738</v>
      </c>
      <c r="G325" s="42" t="s">
        <v>545</v>
      </c>
      <c r="H325" s="42" t="s">
        <v>582</v>
      </c>
      <c r="I325" s="49" t="s">
        <v>800</v>
      </c>
      <c r="J325" s="49" t="s">
        <v>801</v>
      </c>
      <c r="K325" s="49">
        <v>1</v>
      </c>
      <c r="L325" s="49">
        <v>20</v>
      </c>
      <c r="M325" s="105">
        <f>VLOOKUP(H325,'Ma tien'!$A$2:$D$54,3,0)</f>
        <v>1000000</v>
      </c>
      <c r="N325" s="106">
        <f t="shared" si="11"/>
        <v>1000000</v>
      </c>
      <c r="O325" s="106">
        <v>2000000</v>
      </c>
      <c r="P325" s="105">
        <f t="shared" si="12"/>
        <v>0</v>
      </c>
      <c r="Q325" s="105">
        <f t="shared" si="13"/>
        <v>1000000</v>
      </c>
      <c r="R325" s="105">
        <f t="shared" si="14"/>
        <v>0</v>
      </c>
      <c r="S325" s="105">
        <f t="shared" si="15"/>
        <v>1000000</v>
      </c>
      <c r="T325" s="41" t="s">
        <v>559</v>
      </c>
      <c r="U325" s="47" t="s">
        <v>792</v>
      </c>
      <c r="V325" s="60" t="s">
        <v>578</v>
      </c>
    </row>
    <row r="326" spans="1:22" s="50" customFormat="1" ht="15" hidden="1">
      <c r="A326" s="128">
        <v>309</v>
      </c>
      <c r="B326" s="49" t="s">
        <v>335</v>
      </c>
      <c r="C326" s="49" t="s">
        <v>583</v>
      </c>
      <c r="D326" s="49" t="s">
        <v>583</v>
      </c>
      <c r="E326" s="56" t="s">
        <v>399</v>
      </c>
      <c r="F326" s="57" t="s">
        <v>521</v>
      </c>
      <c r="G326" s="42" t="s">
        <v>547</v>
      </c>
      <c r="H326" s="42" t="s">
        <v>585</v>
      </c>
      <c r="I326" s="49" t="s">
        <v>627</v>
      </c>
      <c r="J326" s="49" t="s">
        <v>628</v>
      </c>
      <c r="K326" s="49">
        <v>1</v>
      </c>
      <c r="L326" s="49">
        <v>10</v>
      </c>
      <c r="M326" s="105">
        <f>VLOOKUP(H326,'Ma tien'!$A$2:$D$54,3,0)</f>
        <v>500000</v>
      </c>
      <c r="N326" s="106">
        <f t="shared" si="11"/>
        <v>500000</v>
      </c>
      <c r="O326" s="106">
        <v>1000000</v>
      </c>
      <c r="P326" s="105">
        <f t="shared" si="12"/>
        <v>0</v>
      </c>
      <c r="Q326" s="105">
        <f t="shared" si="13"/>
        <v>500000</v>
      </c>
      <c r="R326" s="105">
        <f t="shared" si="14"/>
        <v>0</v>
      </c>
      <c r="S326" s="105">
        <f t="shared" si="15"/>
        <v>500000</v>
      </c>
      <c r="T326" s="41" t="s">
        <v>560</v>
      </c>
      <c r="U326" s="47" t="s">
        <v>569</v>
      </c>
      <c r="V326" s="60" t="s">
        <v>578</v>
      </c>
    </row>
    <row r="327" spans="1:22" s="50" customFormat="1" ht="15" hidden="1">
      <c r="A327" s="128">
        <v>324</v>
      </c>
      <c r="B327" s="49" t="s">
        <v>338</v>
      </c>
      <c r="C327" s="49" t="s">
        <v>583</v>
      </c>
      <c r="D327" s="49" t="s">
        <v>583</v>
      </c>
      <c r="E327" s="56" t="s">
        <v>524</v>
      </c>
      <c r="F327" s="57" t="s">
        <v>186</v>
      </c>
      <c r="G327" s="42" t="s">
        <v>547</v>
      </c>
      <c r="H327" s="42" t="s">
        <v>585</v>
      </c>
      <c r="I327" s="49" t="s">
        <v>631</v>
      </c>
      <c r="J327" s="49" t="s">
        <v>623</v>
      </c>
      <c r="K327" s="49">
        <v>1</v>
      </c>
      <c r="L327" s="49">
        <v>10</v>
      </c>
      <c r="M327" s="105">
        <f>VLOOKUP(H327,'Ma tien'!$A$2:$D$54,3,0)</f>
        <v>500000</v>
      </c>
      <c r="N327" s="106">
        <f t="shared" si="11"/>
        <v>500000</v>
      </c>
      <c r="O327" s="106">
        <v>1000000</v>
      </c>
      <c r="P327" s="105">
        <f t="shared" si="12"/>
        <v>0</v>
      </c>
      <c r="Q327" s="105">
        <f t="shared" si="13"/>
        <v>500000</v>
      </c>
      <c r="R327" s="105">
        <f t="shared" si="14"/>
        <v>0</v>
      </c>
      <c r="S327" s="105">
        <f t="shared" si="15"/>
        <v>500000</v>
      </c>
      <c r="T327" s="41" t="s">
        <v>560</v>
      </c>
      <c r="U327" s="47" t="s">
        <v>543</v>
      </c>
      <c r="V327" s="60" t="s">
        <v>578</v>
      </c>
    </row>
    <row r="328" spans="1:22" s="50" customFormat="1" ht="15" hidden="1">
      <c r="A328" s="128">
        <v>325</v>
      </c>
      <c r="B328" s="49" t="s">
        <v>678</v>
      </c>
      <c r="C328" s="49" t="s">
        <v>583</v>
      </c>
      <c r="D328" s="49" t="s">
        <v>583</v>
      </c>
      <c r="E328" s="56" t="s">
        <v>749</v>
      </c>
      <c r="F328" s="57" t="s">
        <v>750</v>
      </c>
      <c r="G328" s="42" t="s">
        <v>545</v>
      </c>
      <c r="H328" s="42" t="s">
        <v>582</v>
      </c>
      <c r="I328" s="49" t="s">
        <v>800</v>
      </c>
      <c r="J328" s="49" t="s">
        <v>801</v>
      </c>
      <c r="K328" s="49">
        <v>1</v>
      </c>
      <c r="L328" s="49">
        <v>20</v>
      </c>
      <c r="M328" s="105">
        <f>VLOOKUP(H328,'Ma tien'!$A$2:$D$54,3,0)</f>
        <v>1000000</v>
      </c>
      <c r="N328" s="106">
        <f t="shared" si="11"/>
        <v>1000000</v>
      </c>
      <c r="O328" s="106">
        <v>2000000</v>
      </c>
      <c r="P328" s="105">
        <f t="shared" si="12"/>
        <v>0</v>
      </c>
      <c r="Q328" s="105">
        <f t="shared" si="13"/>
        <v>1000000</v>
      </c>
      <c r="R328" s="105">
        <f t="shared" si="14"/>
        <v>0</v>
      </c>
      <c r="S328" s="105">
        <f t="shared" si="15"/>
        <v>1000000</v>
      </c>
      <c r="T328" s="41" t="s">
        <v>559</v>
      </c>
      <c r="U328" s="47" t="s">
        <v>796</v>
      </c>
      <c r="V328" s="60" t="s">
        <v>578</v>
      </c>
    </row>
    <row r="329" spans="1:22" s="50" customFormat="1" ht="15" hidden="1">
      <c r="A329" s="128">
        <v>327</v>
      </c>
      <c r="B329" s="49" t="s">
        <v>340</v>
      </c>
      <c r="C329" s="49" t="s">
        <v>583</v>
      </c>
      <c r="D329" s="49" t="s">
        <v>583</v>
      </c>
      <c r="E329" s="56" t="s">
        <v>396</v>
      </c>
      <c r="F329" s="57" t="s">
        <v>401</v>
      </c>
      <c r="G329" s="42" t="s">
        <v>546</v>
      </c>
      <c r="H329" s="42" t="s">
        <v>591</v>
      </c>
      <c r="I329" s="49" t="s">
        <v>630</v>
      </c>
      <c r="J329" s="49" t="s">
        <v>805</v>
      </c>
      <c r="K329" s="49">
        <v>1</v>
      </c>
      <c r="L329" s="49">
        <v>30</v>
      </c>
      <c r="M329" s="105">
        <f>VLOOKUP(H329,'Ma tien'!$A$2:$D$54,3,0)</f>
        <v>1500000</v>
      </c>
      <c r="N329" s="106">
        <f t="shared" si="11"/>
        <v>1500000</v>
      </c>
      <c r="O329" s="106">
        <v>3000000</v>
      </c>
      <c r="P329" s="105">
        <f t="shared" si="12"/>
        <v>0</v>
      </c>
      <c r="Q329" s="105">
        <f t="shared" si="13"/>
        <v>1500000</v>
      </c>
      <c r="R329" s="105">
        <f t="shared" si="14"/>
        <v>0</v>
      </c>
      <c r="S329" s="105">
        <f t="shared" si="15"/>
        <v>1500000</v>
      </c>
      <c r="T329" s="41" t="s">
        <v>561</v>
      </c>
      <c r="U329" s="47" t="s">
        <v>431</v>
      </c>
      <c r="V329" s="60" t="s">
        <v>578</v>
      </c>
    </row>
    <row r="330" spans="1:22" s="50" customFormat="1" ht="15" hidden="1">
      <c r="A330" s="128">
        <v>337</v>
      </c>
      <c r="B330" s="49" t="s">
        <v>342</v>
      </c>
      <c r="C330" s="49" t="s">
        <v>583</v>
      </c>
      <c r="D330" s="49" t="s">
        <v>583</v>
      </c>
      <c r="E330" s="56" t="s">
        <v>393</v>
      </c>
      <c r="F330" s="57" t="s">
        <v>403</v>
      </c>
      <c r="G330" s="42" t="s">
        <v>547</v>
      </c>
      <c r="H330" s="42" t="s">
        <v>585</v>
      </c>
      <c r="I330" s="49" t="s">
        <v>635</v>
      </c>
      <c r="J330" s="49" t="s">
        <v>824</v>
      </c>
      <c r="K330" s="49">
        <v>1</v>
      </c>
      <c r="L330" s="49">
        <v>10</v>
      </c>
      <c r="M330" s="105">
        <f>VLOOKUP(H330,'Ma tien'!$A$2:$D$54,3,0)</f>
        <v>500000</v>
      </c>
      <c r="N330" s="106">
        <f t="shared" si="11"/>
        <v>500000</v>
      </c>
      <c r="O330" s="106">
        <v>1000000</v>
      </c>
      <c r="P330" s="105">
        <f t="shared" si="12"/>
        <v>0</v>
      </c>
      <c r="Q330" s="105">
        <f t="shared" si="13"/>
        <v>500000</v>
      </c>
      <c r="R330" s="105">
        <f t="shared" si="14"/>
        <v>0</v>
      </c>
      <c r="S330" s="105">
        <f t="shared" si="15"/>
        <v>500000</v>
      </c>
      <c r="T330" s="41" t="s">
        <v>560</v>
      </c>
      <c r="U330" s="47" t="s">
        <v>443</v>
      </c>
      <c r="V330" s="60" t="s">
        <v>578</v>
      </c>
    </row>
    <row r="331" spans="1:22" s="50" customFormat="1" ht="15" hidden="1">
      <c r="A331" s="128">
        <v>339</v>
      </c>
      <c r="B331" s="49" t="s">
        <v>343</v>
      </c>
      <c r="C331" s="49" t="s">
        <v>583</v>
      </c>
      <c r="D331" s="49" t="s">
        <v>583</v>
      </c>
      <c r="E331" s="56" t="s">
        <v>404</v>
      </c>
      <c r="F331" s="57" t="s">
        <v>525</v>
      </c>
      <c r="G331" s="42" t="s">
        <v>547</v>
      </c>
      <c r="H331" s="42" t="s">
        <v>585</v>
      </c>
      <c r="I331" s="49" t="s">
        <v>877</v>
      </c>
      <c r="J331" s="49" t="s">
        <v>837</v>
      </c>
      <c r="K331" s="49">
        <v>1</v>
      </c>
      <c r="L331" s="49">
        <v>10</v>
      </c>
      <c r="M331" s="105">
        <f>VLOOKUP(H331,'Ma tien'!$A$2:$D$54,3,0)</f>
        <v>500000</v>
      </c>
      <c r="N331" s="106">
        <f t="shared" si="11"/>
        <v>500000</v>
      </c>
      <c r="O331" s="106">
        <v>1000000</v>
      </c>
      <c r="P331" s="105">
        <f t="shared" si="12"/>
        <v>0</v>
      </c>
      <c r="Q331" s="105">
        <f t="shared" si="13"/>
        <v>500000</v>
      </c>
      <c r="R331" s="105">
        <f t="shared" si="14"/>
        <v>0</v>
      </c>
      <c r="S331" s="105">
        <f t="shared" si="15"/>
        <v>500000</v>
      </c>
      <c r="T331" s="41" t="s">
        <v>560</v>
      </c>
      <c r="U331" s="47" t="s">
        <v>576</v>
      </c>
      <c r="V331" s="60" t="s">
        <v>578</v>
      </c>
    </row>
    <row r="332" spans="1:22" s="50" customFormat="1" ht="15" hidden="1">
      <c r="A332" s="128">
        <v>341</v>
      </c>
      <c r="B332" s="49" t="s">
        <v>344</v>
      </c>
      <c r="C332" s="49" t="s">
        <v>583</v>
      </c>
      <c r="D332" s="49" t="s">
        <v>583</v>
      </c>
      <c r="E332" s="56" t="s">
        <v>516</v>
      </c>
      <c r="F332" s="57" t="s">
        <v>405</v>
      </c>
      <c r="G332" s="42" t="s">
        <v>545</v>
      </c>
      <c r="H332" s="42" t="s">
        <v>582</v>
      </c>
      <c r="I332" s="49" t="s">
        <v>631</v>
      </c>
      <c r="J332" s="49" t="s">
        <v>623</v>
      </c>
      <c r="K332" s="49">
        <v>1</v>
      </c>
      <c r="L332" s="49">
        <v>20</v>
      </c>
      <c r="M332" s="105">
        <f>VLOOKUP(H332,'Ma tien'!$A$2:$D$54,3,0)</f>
        <v>1000000</v>
      </c>
      <c r="N332" s="106">
        <f t="shared" si="11"/>
        <v>1000000</v>
      </c>
      <c r="O332" s="106">
        <v>2000000</v>
      </c>
      <c r="P332" s="105">
        <f t="shared" si="12"/>
        <v>0</v>
      </c>
      <c r="Q332" s="105">
        <f t="shared" si="13"/>
        <v>1000000</v>
      </c>
      <c r="R332" s="105">
        <f t="shared" si="14"/>
        <v>0</v>
      </c>
      <c r="S332" s="105">
        <f t="shared" si="15"/>
        <v>1000000</v>
      </c>
      <c r="T332" s="41" t="s">
        <v>559</v>
      </c>
      <c r="U332" s="47" t="s">
        <v>543</v>
      </c>
      <c r="V332" s="60" t="s">
        <v>578</v>
      </c>
    </row>
    <row r="333" spans="1:22" s="50" customFormat="1" ht="15" hidden="1">
      <c r="A333" s="128">
        <v>342</v>
      </c>
      <c r="B333" s="49" t="s">
        <v>345</v>
      </c>
      <c r="C333" s="49" t="s">
        <v>583</v>
      </c>
      <c r="D333" s="49" t="s">
        <v>583</v>
      </c>
      <c r="E333" s="56" t="s">
        <v>268</v>
      </c>
      <c r="F333" s="57" t="s">
        <v>406</v>
      </c>
      <c r="G333" s="42" t="s">
        <v>546</v>
      </c>
      <c r="H333" s="42" t="s">
        <v>591</v>
      </c>
      <c r="I333" s="49" t="s">
        <v>873</v>
      </c>
      <c r="J333" s="49" t="s">
        <v>851</v>
      </c>
      <c r="K333" s="49">
        <v>1</v>
      </c>
      <c r="L333" s="49">
        <v>30</v>
      </c>
      <c r="M333" s="105">
        <f>VLOOKUP(H333,'Ma tien'!$A$2:$D$54,3,0)</f>
        <v>1500000</v>
      </c>
      <c r="N333" s="106">
        <f t="shared" si="11"/>
        <v>1500000</v>
      </c>
      <c r="O333" s="106">
        <v>3000000</v>
      </c>
      <c r="P333" s="105">
        <f t="shared" si="12"/>
        <v>0</v>
      </c>
      <c r="Q333" s="105">
        <f t="shared" si="13"/>
        <v>1500000</v>
      </c>
      <c r="R333" s="105">
        <f t="shared" si="14"/>
        <v>0</v>
      </c>
      <c r="S333" s="105">
        <f t="shared" si="15"/>
        <v>1500000</v>
      </c>
      <c r="T333" s="41" t="s">
        <v>561</v>
      </c>
      <c r="U333" s="47" t="s">
        <v>432</v>
      </c>
      <c r="V333" s="60" t="s">
        <v>578</v>
      </c>
    </row>
    <row r="334" spans="1:22" s="50" customFormat="1" ht="15" hidden="1">
      <c r="A334" s="128">
        <v>344</v>
      </c>
      <c r="B334" s="49" t="s">
        <v>679</v>
      </c>
      <c r="C334" s="49" t="s">
        <v>583</v>
      </c>
      <c r="D334" s="49" t="s">
        <v>583</v>
      </c>
      <c r="E334" s="56" t="s">
        <v>751</v>
      </c>
      <c r="F334" s="57" t="s">
        <v>752</v>
      </c>
      <c r="G334" s="42" t="s">
        <v>545</v>
      </c>
      <c r="H334" s="42" t="s">
        <v>582</v>
      </c>
      <c r="I334" s="49" t="s">
        <v>800</v>
      </c>
      <c r="J334" s="49" t="s">
        <v>801</v>
      </c>
      <c r="K334" s="49">
        <v>1</v>
      </c>
      <c r="L334" s="49">
        <v>20</v>
      </c>
      <c r="M334" s="105">
        <f>VLOOKUP(H334,'Ma tien'!$A$2:$D$54,3,0)</f>
        <v>1000000</v>
      </c>
      <c r="N334" s="106">
        <f t="shared" si="11"/>
        <v>1000000</v>
      </c>
      <c r="O334" s="106">
        <v>2000000</v>
      </c>
      <c r="P334" s="105">
        <f t="shared" si="12"/>
        <v>0</v>
      </c>
      <c r="Q334" s="105">
        <f t="shared" si="13"/>
        <v>1000000</v>
      </c>
      <c r="R334" s="105">
        <f t="shared" si="14"/>
        <v>0</v>
      </c>
      <c r="S334" s="105">
        <f t="shared" si="15"/>
        <v>1000000</v>
      </c>
      <c r="T334" s="41" t="s">
        <v>559</v>
      </c>
      <c r="U334" s="47" t="s">
        <v>797</v>
      </c>
      <c r="V334" s="60" t="s">
        <v>578</v>
      </c>
    </row>
    <row r="335" spans="1:22" s="50" customFormat="1" ht="15" hidden="1">
      <c r="A335" s="128">
        <v>346</v>
      </c>
      <c r="B335" s="49" t="s">
        <v>347</v>
      </c>
      <c r="C335" s="49" t="s">
        <v>583</v>
      </c>
      <c r="D335" s="49" t="s">
        <v>583</v>
      </c>
      <c r="E335" s="56" t="s">
        <v>396</v>
      </c>
      <c r="F335" s="57" t="s">
        <v>410</v>
      </c>
      <c r="G335" s="42" t="s">
        <v>547</v>
      </c>
      <c r="H335" s="42" t="s">
        <v>585</v>
      </c>
      <c r="I335" s="49" t="s">
        <v>635</v>
      </c>
      <c r="J335" s="49" t="s">
        <v>824</v>
      </c>
      <c r="K335" s="49">
        <v>1</v>
      </c>
      <c r="L335" s="49">
        <v>10</v>
      </c>
      <c r="M335" s="105">
        <f>VLOOKUP(H335,'Ma tien'!$A$2:$D$54,3,0)</f>
        <v>500000</v>
      </c>
      <c r="N335" s="106">
        <f t="shared" si="11"/>
        <v>500000</v>
      </c>
      <c r="O335" s="106">
        <v>1000000</v>
      </c>
      <c r="P335" s="105">
        <f t="shared" si="12"/>
        <v>0</v>
      </c>
      <c r="Q335" s="105">
        <f t="shared" si="13"/>
        <v>500000</v>
      </c>
      <c r="R335" s="105">
        <f t="shared" si="14"/>
        <v>0</v>
      </c>
      <c r="S335" s="105">
        <f t="shared" si="15"/>
        <v>500000</v>
      </c>
      <c r="T335" s="41" t="s">
        <v>560</v>
      </c>
      <c r="U335" s="47" t="s">
        <v>458</v>
      </c>
      <c r="V335" s="60" t="s">
        <v>578</v>
      </c>
    </row>
    <row r="336" spans="1:22" s="50" customFormat="1" ht="15" hidden="1">
      <c r="A336" s="128">
        <v>351</v>
      </c>
      <c r="B336" s="49" t="s">
        <v>349</v>
      </c>
      <c r="C336" s="49" t="s">
        <v>583</v>
      </c>
      <c r="D336" s="49" t="s">
        <v>583</v>
      </c>
      <c r="E336" s="56" t="s">
        <v>411</v>
      </c>
      <c r="F336" s="57" t="s">
        <v>412</v>
      </c>
      <c r="G336" s="42" t="s">
        <v>547</v>
      </c>
      <c r="H336" s="42" t="s">
        <v>585</v>
      </c>
      <c r="I336" s="49" t="s">
        <v>893</v>
      </c>
      <c r="J336" s="49" t="s">
        <v>876</v>
      </c>
      <c r="K336" s="49">
        <v>1</v>
      </c>
      <c r="L336" s="49">
        <v>10</v>
      </c>
      <c r="M336" s="105">
        <f>VLOOKUP(H336,'Ma tien'!$A$2:$D$54,3,0)</f>
        <v>500000</v>
      </c>
      <c r="N336" s="106">
        <f t="shared" si="11"/>
        <v>500000</v>
      </c>
      <c r="O336" s="106">
        <v>1000000</v>
      </c>
      <c r="P336" s="105">
        <f t="shared" si="12"/>
        <v>0</v>
      </c>
      <c r="Q336" s="105">
        <f t="shared" si="13"/>
        <v>500000</v>
      </c>
      <c r="R336" s="105">
        <f t="shared" si="14"/>
        <v>0</v>
      </c>
      <c r="S336" s="105">
        <f t="shared" si="15"/>
        <v>500000</v>
      </c>
      <c r="T336" s="41" t="s">
        <v>560</v>
      </c>
      <c r="U336" s="47" t="s">
        <v>485</v>
      </c>
      <c r="V336" s="60" t="s">
        <v>578</v>
      </c>
    </row>
    <row r="337" spans="1:22" s="50" customFormat="1" ht="15" hidden="1">
      <c r="A337" s="128">
        <v>352</v>
      </c>
      <c r="B337" s="49" t="s">
        <v>350</v>
      </c>
      <c r="C337" s="49" t="s">
        <v>583</v>
      </c>
      <c r="D337" s="49" t="s">
        <v>583</v>
      </c>
      <c r="E337" s="56" t="s">
        <v>413</v>
      </c>
      <c r="F337" s="57" t="s">
        <v>527</v>
      </c>
      <c r="G337" s="42" t="s">
        <v>547</v>
      </c>
      <c r="H337" s="42" t="s">
        <v>585</v>
      </c>
      <c r="I337" s="49" t="s">
        <v>894</v>
      </c>
      <c r="J337" s="49" t="s">
        <v>876</v>
      </c>
      <c r="K337" s="49">
        <v>1</v>
      </c>
      <c r="L337" s="49">
        <v>10</v>
      </c>
      <c r="M337" s="105">
        <f>VLOOKUP(H337,'Ma tien'!$A$2:$D$54,3,0)</f>
        <v>500000</v>
      </c>
      <c r="N337" s="106">
        <f t="shared" si="11"/>
        <v>500000</v>
      </c>
      <c r="O337" s="106">
        <v>1000000</v>
      </c>
      <c r="P337" s="105">
        <f t="shared" si="12"/>
        <v>0</v>
      </c>
      <c r="Q337" s="105">
        <f t="shared" si="13"/>
        <v>500000</v>
      </c>
      <c r="R337" s="105">
        <f t="shared" si="14"/>
        <v>0</v>
      </c>
      <c r="S337" s="105">
        <f t="shared" si="15"/>
        <v>500000</v>
      </c>
      <c r="T337" s="41" t="s">
        <v>560</v>
      </c>
      <c r="U337" s="47" t="s">
        <v>484</v>
      </c>
      <c r="V337" s="60" t="s">
        <v>578</v>
      </c>
    </row>
  </sheetData>
  <sheetProtection/>
  <autoFilter ref="A11:V268"/>
  <mergeCells count="30">
    <mergeCell ref="R8:R9"/>
    <mergeCell ref="S8:S9"/>
    <mergeCell ref="V8:V9"/>
    <mergeCell ref="E272:F272"/>
    <mergeCell ref="N274:U274"/>
    <mergeCell ref="M8:M9"/>
    <mergeCell ref="N8:N9"/>
    <mergeCell ref="T8:T9"/>
    <mergeCell ref="U8:U9"/>
    <mergeCell ref="P8:P9"/>
    <mergeCell ref="Q8:Q9"/>
    <mergeCell ref="A4:U4"/>
    <mergeCell ref="A5:U5"/>
    <mergeCell ref="A1:F1"/>
    <mergeCell ref="A2:F2"/>
    <mergeCell ref="E273:F273"/>
    <mergeCell ref="I8:J8"/>
    <mergeCell ref="F8:F9"/>
    <mergeCell ref="H8:H9"/>
    <mergeCell ref="I273:L273"/>
    <mergeCell ref="E270:F270"/>
    <mergeCell ref="D8:D9"/>
    <mergeCell ref="C8:C9"/>
    <mergeCell ref="K8:L8"/>
    <mergeCell ref="A6:U6"/>
    <mergeCell ref="A8:A9"/>
    <mergeCell ref="B8:B9"/>
    <mergeCell ref="G8:G9"/>
    <mergeCell ref="E8:E9"/>
    <mergeCell ref="O8:O9"/>
  </mergeCells>
  <printOptions/>
  <pageMargins left="0.3" right="0.17" top="0.34" bottom="0.42" header="0.23" footer="0.21"/>
  <pageSetup horizontalDpi="600" verticalDpi="600" orientation="landscape" paperSize="9" scale="6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Pc-Admin</cp:lastModifiedBy>
  <cp:lastPrinted>2018-07-05T08:38:34Z</cp:lastPrinted>
  <dcterms:created xsi:type="dcterms:W3CDTF">2017-01-17T02:59:09Z</dcterms:created>
  <dcterms:modified xsi:type="dcterms:W3CDTF">2018-07-12T10:02:54Z</dcterms:modified>
  <cp:category/>
  <cp:version/>
  <cp:contentType/>
  <cp:contentStatus/>
</cp:coreProperties>
</file>